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Sheet1" sheetId="1" r:id="rId1"/>
  </sheets>
  <definedNames>
    <definedName name="_xlnm.Print_Titles" localSheetId="0">Sheet1!$1:$7</definedName>
  </definedNames>
  <calcPr calcId="145621"/>
</workbook>
</file>

<file path=xl/calcChain.xml><?xml version="1.0" encoding="utf-8"?>
<calcChain xmlns="http://schemas.openxmlformats.org/spreadsheetml/2006/main">
  <c r="I327" i="1" l="1"/>
  <c r="H327" i="1"/>
  <c r="G327" i="1"/>
  <c r="F327" i="1"/>
  <c r="G294" i="1" l="1"/>
  <c r="F294" i="1"/>
  <c r="H326" i="1" l="1"/>
  <c r="F326" i="1"/>
  <c r="I294" i="1" l="1"/>
  <c r="H294" i="1"/>
  <c r="I444" i="1" l="1"/>
  <c r="H444" i="1"/>
  <c r="G444" i="1"/>
  <c r="F444" i="1"/>
  <c r="I431" i="1" l="1"/>
  <c r="H431" i="1"/>
  <c r="G431" i="1"/>
  <c r="F431" i="1"/>
  <c r="I430" i="1"/>
  <c r="H430" i="1"/>
  <c r="G430" i="1"/>
  <c r="F430" i="1"/>
  <c r="I429" i="1"/>
  <c r="H429" i="1"/>
  <c r="G429" i="1"/>
  <c r="F429" i="1"/>
  <c r="I425" i="1"/>
  <c r="H425" i="1"/>
  <c r="G425" i="1"/>
  <c r="F425" i="1"/>
  <c r="I422" i="1"/>
  <c r="H422" i="1"/>
  <c r="G422" i="1"/>
  <c r="F422" i="1"/>
  <c r="I416" i="1"/>
  <c r="H416" i="1"/>
  <c r="G416" i="1"/>
  <c r="F416" i="1"/>
  <c r="I412" i="1"/>
  <c r="H412" i="1"/>
  <c r="G412" i="1"/>
  <c r="F412" i="1"/>
  <c r="I409" i="1"/>
  <c r="H409" i="1"/>
  <c r="G409" i="1"/>
  <c r="F409" i="1"/>
  <c r="I406" i="1"/>
  <c r="H406" i="1"/>
  <c r="G406" i="1"/>
  <c r="F406" i="1"/>
  <c r="I403" i="1"/>
  <c r="H403" i="1"/>
  <c r="G403" i="1"/>
  <c r="F403" i="1"/>
  <c r="I398" i="1"/>
  <c r="H398" i="1"/>
  <c r="G398" i="1"/>
  <c r="F398" i="1"/>
  <c r="I394" i="1"/>
  <c r="H394" i="1"/>
  <c r="G394" i="1"/>
  <c r="F394" i="1"/>
  <c r="I386" i="1"/>
  <c r="H386" i="1"/>
  <c r="G386" i="1"/>
  <c r="F386" i="1"/>
  <c r="I382" i="1"/>
  <c r="H382" i="1"/>
  <c r="G382" i="1"/>
  <c r="F382" i="1"/>
  <c r="I379" i="1"/>
  <c r="H379" i="1"/>
  <c r="G379" i="1"/>
  <c r="F379" i="1"/>
  <c r="I376" i="1"/>
  <c r="H376" i="1"/>
  <c r="H432" i="1" s="1"/>
  <c r="G376" i="1"/>
  <c r="G432" i="1" s="1"/>
  <c r="F376" i="1"/>
  <c r="F432" i="1" s="1"/>
  <c r="I432" i="1" l="1"/>
  <c r="F279" i="1"/>
  <c r="G279" i="1"/>
  <c r="H279" i="1"/>
  <c r="I279" i="1"/>
  <c r="F280" i="1"/>
  <c r="G280" i="1"/>
  <c r="H280" i="1"/>
  <c r="I280" i="1"/>
  <c r="I447" i="1" l="1"/>
  <c r="I57" i="1" l="1"/>
  <c r="I13" i="1" l="1"/>
  <c r="H13" i="1"/>
  <c r="G13" i="1"/>
  <c r="F13" i="1"/>
  <c r="F16" i="1" s="1"/>
  <c r="I14" i="1"/>
  <c r="I16" i="1" s="1"/>
  <c r="I21" i="1"/>
  <c r="I24" i="1"/>
  <c r="I27" i="1"/>
  <c r="I30" i="1"/>
  <c r="I33" i="1"/>
  <c r="I36" i="1"/>
  <c r="I40" i="1"/>
  <c r="I43" i="1"/>
  <c r="I47" i="1"/>
  <c r="I48" i="1"/>
  <c r="I49" i="1"/>
  <c r="I61" i="1"/>
  <c r="I66" i="1"/>
  <c r="I70" i="1"/>
  <c r="I73" i="1"/>
  <c r="I77" i="1"/>
  <c r="I78" i="1"/>
  <c r="I79" i="1"/>
  <c r="I84" i="1"/>
  <c r="I87" i="1"/>
  <c r="I89" i="1"/>
  <c r="I94" i="1"/>
  <c r="I97" i="1"/>
  <c r="I101" i="1"/>
  <c r="I104" i="1"/>
  <c r="I107" i="1"/>
  <c r="I110" i="1"/>
  <c r="I113" i="1"/>
  <c r="I116" i="1"/>
  <c r="I117" i="1"/>
  <c r="I118" i="1"/>
  <c r="I125" i="1"/>
  <c r="I128" i="1"/>
  <c r="I131" i="1"/>
  <c r="I135" i="1"/>
  <c r="I138" i="1"/>
  <c r="I143" i="1"/>
  <c r="I150" i="1"/>
  <c r="I154" i="1"/>
  <c r="I157" i="1"/>
  <c r="I160" i="1"/>
  <c r="I163" i="1"/>
  <c r="I167" i="1"/>
  <c r="I170" i="1"/>
  <c r="I173" i="1"/>
  <c r="I176" i="1"/>
  <c r="I181" i="1"/>
  <c r="I184" i="1"/>
  <c r="I188" i="1"/>
  <c r="I189" i="1"/>
  <c r="I190" i="1"/>
  <c r="I195" i="1"/>
  <c r="I199" i="1"/>
  <c r="I202" i="1"/>
  <c r="I206" i="1"/>
  <c r="I210" i="1"/>
  <c r="I213" i="1"/>
  <c r="I278" i="1"/>
  <c r="I216" i="1"/>
  <c r="I221" i="1"/>
  <c r="I224" i="1"/>
  <c r="I227" i="1"/>
  <c r="I233" i="1"/>
  <c r="I236" i="1"/>
  <c r="I241" i="1"/>
  <c r="I245" i="1"/>
  <c r="I249" i="1"/>
  <c r="I253" i="1"/>
  <c r="I256" i="1"/>
  <c r="I266" i="1"/>
  <c r="I269" i="1"/>
  <c r="I272" i="1"/>
  <c r="I275" i="1"/>
  <c r="I287" i="1"/>
  <c r="I290" i="1"/>
  <c r="I297" i="1"/>
  <c r="I300" i="1"/>
  <c r="I308" i="1"/>
  <c r="I313" i="1"/>
  <c r="I318" i="1"/>
  <c r="I325" i="1"/>
  <c r="I326" i="1"/>
  <c r="I333" i="1"/>
  <c r="I336" i="1"/>
  <c r="I339" i="1"/>
  <c r="I342" i="1"/>
  <c r="I345" i="1"/>
  <c r="I348" i="1"/>
  <c r="I349" i="1"/>
  <c r="I350" i="1"/>
  <c r="I356" i="1"/>
  <c r="I363" i="1"/>
  <c r="I366" i="1"/>
  <c r="I367" i="1"/>
  <c r="I368" i="1"/>
  <c r="I437" i="1"/>
  <c r="I442" i="1"/>
  <c r="I453" i="1"/>
  <c r="I458" i="1"/>
  <c r="I462" i="1"/>
  <c r="I465" i="1"/>
  <c r="I470" i="1"/>
  <c r="I474" i="1"/>
  <c r="I477" i="1"/>
  <c r="I482" i="1"/>
  <c r="I485" i="1"/>
  <c r="I488" i="1"/>
  <c r="I492" i="1"/>
  <c r="I495" i="1"/>
  <c r="I500" i="1"/>
  <c r="I504" i="1"/>
  <c r="I509" i="1"/>
  <c r="I512" i="1"/>
  <c r="I513" i="1"/>
  <c r="I514" i="1"/>
  <c r="I538" i="1"/>
  <c r="I534" i="1"/>
  <c r="I531" i="1"/>
  <c r="I528" i="1"/>
  <c r="I523" i="1"/>
  <c r="I520" i="1"/>
  <c r="I539" i="1"/>
  <c r="I540" i="1"/>
  <c r="I558" i="1"/>
  <c r="I554" i="1"/>
  <c r="I548" i="1"/>
  <c r="I545" i="1"/>
  <c r="I562" i="1"/>
  <c r="I563" i="1"/>
  <c r="I564" i="1"/>
  <c r="H563" i="1"/>
  <c r="H564" i="1"/>
  <c r="G563" i="1"/>
  <c r="G564" i="1"/>
  <c r="F564" i="1"/>
  <c r="F563" i="1"/>
  <c r="H562" i="1"/>
  <c r="G562" i="1"/>
  <c r="H558" i="1"/>
  <c r="G558" i="1"/>
  <c r="H554" i="1"/>
  <c r="G554" i="1"/>
  <c r="H548" i="1"/>
  <c r="G548" i="1"/>
  <c r="H545" i="1"/>
  <c r="H565" i="1" s="1"/>
  <c r="G545" i="1"/>
  <c r="G565" i="1" s="1"/>
  <c r="F562" i="1"/>
  <c r="F558" i="1"/>
  <c r="F554" i="1"/>
  <c r="F548" i="1"/>
  <c r="F545" i="1"/>
  <c r="H539" i="1"/>
  <c r="H540" i="1"/>
  <c r="G539" i="1"/>
  <c r="G540" i="1"/>
  <c r="F540" i="1"/>
  <c r="F539" i="1"/>
  <c r="H538" i="1"/>
  <c r="G538" i="1"/>
  <c r="F538" i="1"/>
  <c r="H534" i="1"/>
  <c r="G534" i="1"/>
  <c r="H531" i="1"/>
  <c r="G531" i="1"/>
  <c r="F534" i="1"/>
  <c r="F531" i="1"/>
  <c r="H528" i="1"/>
  <c r="G528" i="1"/>
  <c r="F528" i="1"/>
  <c r="H523" i="1"/>
  <c r="G523" i="1"/>
  <c r="F523" i="1"/>
  <c r="H520" i="1"/>
  <c r="G520" i="1"/>
  <c r="F520" i="1"/>
  <c r="H513" i="1"/>
  <c r="H514" i="1"/>
  <c r="G513" i="1"/>
  <c r="G514" i="1"/>
  <c r="F514" i="1"/>
  <c r="F513" i="1"/>
  <c r="H512" i="1"/>
  <c r="G512" i="1"/>
  <c r="F512" i="1"/>
  <c r="H509" i="1"/>
  <c r="G509" i="1"/>
  <c r="F509" i="1"/>
  <c r="H504" i="1"/>
  <c r="G504" i="1"/>
  <c r="F504" i="1"/>
  <c r="H500" i="1"/>
  <c r="G500" i="1"/>
  <c r="F500" i="1"/>
  <c r="H495" i="1"/>
  <c r="G495" i="1"/>
  <c r="F495" i="1"/>
  <c r="H492" i="1"/>
  <c r="G492" i="1"/>
  <c r="F492" i="1"/>
  <c r="H488" i="1"/>
  <c r="G488" i="1"/>
  <c r="F488" i="1"/>
  <c r="H485" i="1"/>
  <c r="G485" i="1"/>
  <c r="F485" i="1"/>
  <c r="H482" i="1"/>
  <c r="G482" i="1"/>
  <c r="F482" i="1"/>
  <c r="H477" i="1"/>
  <c r="G477" i="1"/>
  <c r="F477" i="1"/>
  <c r="H474" i="1"/>
  <c r="G474" i="1"/>
  <c r="F474" i="1"/>
  <c r="H470" i="1"/>
  <c r="G470" i="1"/>
  <c r="F470" i="1"/>
  <c r="H465" i="1"/>
  <c r="G465" i="1"/>
  <c r="F465" i="1"/>
  <c r="H462" i="1"/>
  <c r="G462" i="1"/>
  <c r="F462" i="1"/>
  <c r="H458" i="1"/>
  <c r="G458" i="1"/>
  <c r="F458" i="1"/>
  <c r="H453" i="1"/>
  <c r="G453" i="1"/>
  <c r="F453" i="1"/>
  <c r="H447" i="1"/>
  <c r="G447" i="1"/>
  <c r="F447" i="1"/>
  <c r="H442" i="1"/>
  <c r="G442" i="1"/>
  <c r="F442" i="1"/>
  <c r="H437" i="1"/>
  <c r="G437" i="1"/>
  <c r="F437" i="1"/>
  <c r="H367" i="1"/>
  <c r="H368" i="1"/>
  <c r="G368" i="1"/>
  <c r="G367" i="1"/>
  <c r="F368" i="1"/>
  <c r="F367" i="1"/>
  <c r="H366" i="1"/>
  <c r="G366" i="1"/>
  <c r="F366" i="1"/>
  <c r="H363" i="1"/>
  <c r="G363" i="1"/>
  <c r="F363" i="1"/>
  <c r="H356" i="1"/>
  <c r="G356" i="1"/>
  <c r="F356" i="1"/>
  <c r="H348" i="1"/>
  <c r="G348" i="1"/>
  <c r="G349" i="1"/>
  <c r="H349" i="1"/>
  <c r="G350" i="1"/>
  <c r="H350" i="1"/>
  <c r="F350" i="1"/>
  <c r="F349" i="1"/>
  <c r="F348" i="1"/>
  <c r="H345" i="1"/>
  <c r="G345" i="1"/>
  <c r="F345" i="1"/>
  <c r="H342" i="1"/>
  <c r="G342" i="1"/>
  <c r="F342" i="1"/>
  <c r="H339" i="1"/>
  <c r="G339" i="1"/>
  <c r="F339" i="1"/>
  <c r="H336" i="1"/>
  <c r="G336" i="1"/>
  <c r="F336" i="1"/>
  <c r="H333" i="1"/>
  <c r="G333" i="1"/>
  <c r="F333" i="1"/>
  <c r="G326" i="1"/>
  <c r="H325" i="1"/>
  <c r="G325" i="1"/>
  <c r="F325" i="1"/>
  <c r="H318" i="1"/>
  <c r="G318" i="1"/>
  <c r="F318" i="1"/>
  <c r="H313" i="1"/>
  <c r="G313" i="1"/>
  <c r="F313" i="1"/>
  <c r="H308" i="1"/>
  <c r="G308" i="1"/>
  <c r="F308" i="1"/>
  <c r="H300" i="1"/>
  <c r="G300" i="1"/>
  <c r="F300" i="1"/>
  <c r="H297" i="1"/>
  <c r="G297" i="1"/>
  <c r="F297" i="1"/>
  <c r="H290" i="1"/>
  <c r="G290" i="1"/>
  <c r="F290" i="1"/>
  <c r="H287" i="1"/>
  <c r="G287" i="1"/>
  <c r="F287" i="1"/>
  <c r="H275" i="1"/>
  <c r="G275" i="1"/>
  <c r="F275" i="1"/>
  <c r="H272" i="1"/>
  <c r="G272" i="1"/>
  <c r="F272" i="1"/>
  <c r="H269" i="1"/>
  <c r="G269" i="1"/>
  <c r="F269" i="1"/>
  <c r="H266" i="1"/>
  <c r="G266" i="1"/>
  <c r="F266" i="1"/>
  <c r="H256" i="1"/>
  <c r="G256" i="1"/>
  <c r="F256" i="1"/>
  <c r="H253" i="1"/>
  <c r="G253" i="1"/>
  <c r="F253" i="1"/>
  <c r="H249" i="1"/>
  <c r="G249" i="1"/>
  <c r="F249" i="1"/>
  <c r="H245" i="1"/>
  <c r="G245" i="1"/>
  <c r="F245" i="1"/>
  <c r="H241" i="1"/>
  <c r="G241" i="1"/>
  <c r="F241" i="1"/>
  <c r="H236" i="1"/>
  <c r="G236" i="1"/>
  <c r="F236" i="1"/>
  <c r="H233" i="1"/>
  <c r="G233" i="1"/>
  <c r="F233" i="1"/>
  <c r="H227" i="1"/>
  <c r="G227" i="1"/>
  <c r="F227" i="1"/>
  <c r="H224" i="1"/>
  <c r="G224" i="1"/>
  <c r="F224" i="1"/>
  <c r="H221" i="1"/>
  <c r="G221" i="1"/>
  <c r="F221" i="1"/>
  <c r="H216" i="1"/>
  <c r="G216" i="1"/>
  <c r="F216" i="1"/>
  <c r="H278" i="1"/>
  <c r="G278" i="1"/>
  <c r="F278" i="1"/>
  <c r="H213" i="1"/>
  <c r="G213" i="1"/>
  <c r="F213" i="1"/>
  <c r="H210" i="1"/>
  <c r="G210" i="1"/>
  <c r="F210" i="1"/>
  <c r="H206" i="1"/>
  <c r="G206" i="1"/>
  <c r="F206" i="1"/>
  <c r="H202" i="1"/>
  <c r="G202" i="1"/>
  <c r="F202" i="1"/>
  <c r="H199" i="1"/>
  <c r="G199" i="1"/>
  <c r="F199" i="1"/>
  <c r="H195" i="1"/>
  <c r="G195" i="1"/>
  <c r="F195" i="1"/>
  <c r="H190" i="1"/>
  <c r="G190" i="1"/>
  <c r="F190" i="1"/>
  <c r="H188" i="1"/>
  <c r="H189" i="1"/>
  <c r="G189" i="1"/>
  <c r="G188" i="1"/>
  <c r="F189" i="1"/>
  <c r="F188" i="1"/>
  <c r="H184" i="1"/>
  <c r="G184" i="1"/>
  <c r="F184" i="1"/>
  <c r="H181" i="1"/>
  <c r="G181" i="1"/>
  <c r="F181" i="1"/>
  <c r="H176" i="1"/>
  <c r="G176" i="1"/>
  <c r="F176" i="1"/>
  <c r="H173" i="1"/>
  <c r="G173" i="1"/>
  <c r="F173" i="1"/>
  <c r="H170" i="1"/>
  <c r="G170" i="1"/>
  <c r="F170" i="1"/>
  <c r="H167" i="1"/>
  <c r="G167" i="1"/>
  <c r="F167" i="1"/>
  <c r="H163" i="1"/>
  <c r="G163" i="1"/>
  <c r="F163" i="1"/>
  <c r="H160" i="1"/>
  <c r="G160" i="1"/>
  <c r="F160" i="1"/>
  <c r="H157" i="1"/>
  <c r="G157" i="1"/>
  <c r="F157" i="1"/>
  <c r="H154" i="1"/>
  <c r="G154" i="1"/>
  <c r="F154" i="1"/>
  <c r="H150" i="1"/>
  <c r="G150" i="1"/>
  <c r="F150" i="1"/>
  <c r="H143" i="1"/>
  <c r="G143" i="1"/>
  <c r="F143" i="1"/>
  <c r="H138" i="1"/>
  <c r="G138" i="1"/>
  <c r="F138" i="1"/>
  <c r="H135" i="1"/>
  <c r="G135" i="1"/>
  <c r="F135" i="1"/>
  <c r="H131" i="1"/>
  <c r="G131" i="1"/>
  <c r="F131" i="1"/>
  <c r="H128" i="1"/>
  <c r="G128" i="1"/>
  <c r="F128" i="1"/>
  <c r="H125" i="1"/>
  <c r="G125" i="1"/>
  <c r="F125" i="1"/>
  <c r="H117" i="1"/>
  <c r="H118" i="1"/>
  <c r="G117" i="1"/>
  <c r="G118" i="1"/>
  <c r="F118" i="1"/>
  <c r="F117" i="1"/>
  <c r="H116" i="1"/>
  <c r="G116" i="1"/>
  <c r="F116" i="1"/>
  <c r="H113" i="1"/>
  <c r="G113" i="1"/>
  <c r="F113" i="1"/>
  <c r="H110" i="1"/>
  <c r="G110" i="1"/>
  <c r="F110" i="1"/>
  <c r="H107" i="1"/>
  <c r="G107" i="1"/>
  <c r="F107" i="1"/>
  <c r="H104" i="1"/>
  <c r="G104" i="1"/>
  <c r="F104" i="1"/>
  <c r="H101" i="1"/>
  <c r="G101" i="1"/>
  <c r="F101" i="1"/>
  <c r="H97" i="1"/>
  <c r="G97" i="1"/>
  <c r="F97" i="1"/>
  <c r="H94" i="1"/>
  <c r="G94" i="1"/>
  <c r="F94" i="1"/>
  <c r="H89" i="1"/>
  <c r="G89" i="1"/>
  <c r="F89" i="1"/>
  <c r="H87" i="1"/>
  <c r="G87" i="1"/>
  <c r="F87" i="1"/>
  <c r="H84" i="1"/>
  <c r="G84" i="1"/>
  <c r="F84" i="1"/>
  <c r="G77" i="1"/>
  <c r="H77" i="1"/>
  <c r="G78" i="1"/>
  <c r="H78" i="1"/>
  <c r="G79" i="1"/>
  <c r="H79" i="1"/>
  <c r="F79" i="1"/>
  <c r="F78" i="1"/>
  <c r="F77" i="1"/>
  <c r="H73" i="1"/>
  <c r="G73" i="1"/>
  <c r="F73" i="1"/>
  <c r="H70" i="1"/>
  <c r="G70" i="1"/>
  <c r="F70" i="1"/>
  <c r="H66" i="1"/>
  <c r="G66" i="1"/>
  <c r="F66" i="1"/>
  <c r="H61" i="1"/>
  <c r="G61" i="1"/>
  <c r="F61" i="1"/>
  <c r="H57" i="1"/>
  <c r="G57" i="1"/>
  <c r="F57" i="1"/>
  <c r="H14" i="1"/>
  <c r="H16" i="1" s="1"/>
  <c r="G14" i="1"/>
  <c r="G16" i="1" s="1"/>
  <c r="F14" i="1"/>
  <c r="H49" i="1"/>
  <c r="G49" i="1"/>
  <c r="F49" i="1"/>
  <c r="H48" i="1"/>
  <c r="G48" i="1"/>
  <c r="F48" i="1"/>
  <c r="H47" i="1"/>
  <c r="G47" i="1"/>
  <c r="F47" i="1"/>
  <c r="H43" i="1"/>
  <c r="G43" i="1"/>
  <c r="F43" i="1"/>
  <c r="H40" i="1"/>
  <c r="G40" i="1"/>
  <c r="F40" i="1"/>
  <c r="H36" i="1"/>
  <c r="G36" i="1"/>
  <c r="F36" i="1"/>
  <c r="H33" i="1"/>
  <c r="G33" i="1"/>
  <c r="F33" i="1"/>
  <c r="H30" i="1"/>
  <c r="G30" i="1"/>
  <c r="F30" i="1"/>
  <c r="H27" i="1"/>
  <c r="G27" i="1"/>
  <c r="F27" i="1"/>
  <c r="H24" i="1"/>
  <c r="G24" i="1"/>
  <c r="F24" i="1"/>
  <c r="H21" i="1"/>
  <c r="G21" i="1"/>
  <c r="F21" i="1"/>
  <c r="G281" i="1" l="1"/>
  <c r="I281" i="1"/>
  <c r="G80" i="1"/>
  <c r="G90" i="1"/>
  <c r="F119" i="1"/>
  <c r="F191" i="1"/>
  <c r="F281" i="1"/>
  <c r="H281" i="1"/>
  <c r="F328" i="1"/>
  <c r="G351" i="1"/>
  <c r="G369" i="1"/>
  <c r="H119" i="1"/>
  <c r="H328" i="1"/>
  <c r="F515" i="1"/>
  <c r="G541" i="1"/>
  <c r="F567" i="1"/>
  <c r="H90" i="1"/>
  <c r="I90" i="1"/>
  <c r="I369" i="1"/>
  <c r="H191" i="1"/>
  <c r="I191" i="1"/>
  <c r="H515" i="1"/>
  <c r="I566" i="1"/>
  <c r="I80" i="1"/>
  <c r="H567" i="1"/>
  <c r="G567" i="1"/>
  <c r="G328" i="1"/>
  <c r="G515" i="1"/>
  <c r="F541" i="1"/>
  <c r="F565" i="1"/>
  <c r="I541" i="1"/>
  <c r="G50" i="1"/>
  <c r="H50" i="1"/>
  <c r="F50" i="1"/>
  <c r="F566" i="1"/>
  <c r="F80" i="1"/>
  <c r="H80" i="1"/>
  <c r="F90" i="1"/>
  <c r="G119" i="1"/>
  <c r="G191" i="1"/>
  <c r="F351" i="1"/>
  <c r="H351" i="1"/>
  <c r="F369" i="1"/>
  <c r="H369" i="1"/>
  <c r="I515" i="1"/>
  <c r="I50" i="1"/>
  <c r="I119" i="1"/>
  <c r="I328" i="1"/>
  <c r="I567" i="1"/>
  <c r="I351" i="1"/>
  <c r="I565" i="1"/>
  <c r="H541" i="1"/>
  <c r="G566" i="1"/>
  <c r="H566" i="1"/>
  <c r="F568" i="1" l="1"/>
  <c r="G568" i="1"/>
  <c r="H568" i="1"/>
  <c r="I568" i="1"/>
</calcChain>
</file>

<file path=xl/sharedStrings.xml><?xml version="1.0" encoding="utf-8"?>
<sst xmlns="http://schemas.openxmlformats.org/spreadsheetml/2006/main" count="1337" uniqueCount="814">
  <si>
    <t>HVZII</t>
  </si>
  <si>
    <t>Hodnocení výzvy - PK1 + PK2</t>
  </si>
  <si>
    <t>Číslo žádosti</t>
  </si>
  <si>
    <t>Název projektu</t>
  </si>
  <si>
    <t>Celkové náklady</t>
  </si>
  <si>
    <t>Bodové hodnocení kraje</t>
  </si>
  <si>
    <t>Body Komise MV</t>
  </si>
  <si>
    <t>Přítomno</t>
  </si>
  <si>
    <t>Pro</t>
  </si>
  <si>
    <t>Proti</t>
  </si>
  <si>
    <t>Zdržel se</t>
  </si>
  <si>
    <t>MV-PK2-2018-00066</t>
  </si>
  <si>
    <t>Středočeský kraj - KPBI - Videospoty pro rodiče</t>
  </si>
  <si>
    <t/>
  </si>
  <si>
    <t>MV-PK2-2018-00067</t>
  </si>
  <si>
    <t>Středočeský kraj - Ozbrojený útočník ve škole</t>
  </si>
  <si>
    <t>MV-PK2-2018-00059</t>
  </si>
  <si>
    <t>Středočeský kraj - Recidiva, náš společný problém</t>
  </si>
  <si>
    <t>MV-PK2-2018-00065</t>
  </si>
  <si>
    <t>Středočeský kraj - Šance po propuštění 2018</t>
  </si>
  <si>
    <t>MV-PK2-2018-00068</t>
  </si>
  <si>
    <t>Středočeský kraj- Informační a vzdělávací kampaň na OMC</t>
  </si>
  <si>
    <t>Obec Praha 9</t>
  </si>
  <si>
    <t>MV-PK1-2018-00020</t>
  </si>
  <si>
    <t>Praha 19 - Kamerový bod Bakovská</t>
  </si>
  <si>
    <t>Obec Praha 9 celkem</t>
  </si>
  <si>
    <t>Kraj Jihočeský</t>
  </si>
  <si>
    <t>Obec Blatná</t>
  </si>
  <si>
    <t>MV-PK1-2018-00039</t>
  </si>
  <si>
    <t>Blatná - Víceúčelové sportovní hřiště Nad Lomnicí</t>
  </si>
  <si>
    <t>Obec Blatná celkem</t>
  </si>
  <si>
    <t>Obec České Budějovice</t>
  </si>
  <si>
    <t>MV-PK2-2018-00070</t>
  </si>
  <si>
    <t>České Budějovice - Asistent prevence kriminality 2018-2020</t>
  </si>
  <si>
    <t>MV-PK2-2018-00131</t>
  </si>
  <si>
    <t>Jihočeský kraj - Informační kampaň k ochraně měkkých cílů</t>
  </si>
  <si>
    <t>MV-PK2-2018-00057</t>
  </si>
  <si>
    <t>Jihočeský kraj - Ozbrojený útočník ve škole III. závěrečná etapa</t>
  </si>
  <si>
    <t>Obec České Budějovice celkem</t>
  </si>
  <si>
    <t>Obec Český Krumlov</t>
  </si>
  <si>
    <t>MV-PK1-2018-00063</t>
  </si>
  <si>
    <t>Český Krumlov - modernizace MKDS</t>
  </si>
  <si>
    <t>Obec Český Krumlov celkem</t>
  </si>
  <si>
    <t>Obec Jindřichův Hradec</t>
  </si>
  <si>
    <t>MV-PK1-2018-00036</t>
  </si>
  <si>
    <t>Jindřichův Hradec - Projekt modernizace  - digitalizace MKDS 2018</t>
  </si>
  <si>
    <t>Obec Jindřichův Hradec celkem</t>
  </si>
  <si>
    <t>Obec Písek</t>
  </si>
  <si>
    <t>MV-PK2-2018-00054</t>
  </si>
  <si>
    <t>Písek - Asistenti prevence kriminality, rok 2018</t>
  </si>
  <si>
    <t>Obec Písek celkem</t>
  </si>
  <si>
    <t>Obec Strakonice</t>
  </si>
  <si>
    <t>MV-PK2-2018-00096</t>
  </si>
  <si>
    <t>Strakonice - asistent prevence kriminality</t>
  </si>
  <si>
    <t>MV-PK1-2018-00032</t>
  </si>
  <si>
    <t>Strakonice - rozšíření městského kamerového dohlížecího systému</t>
  </si>
  <si>
    <t>Obec Strakonice celkem</t>
  </si>
  <si>
    <t>Obec Větřní</t>
  </si>
  <si>
    <t>MV-PK2-2018-00094</t>
  </si>
  <si>
    <t xml:space="preserve">Větřní - Letní tábor pro děti ze sociálně vyloučených lokalit </t>
  </si>
  <si>
    <t>Obec Větřní celkem</t>
  </si>
  <si>
    <t>Obec Vimperk</t>
  </si>
  <si>
    <t>MV-PK2-2018-00173</t>
  </si>
  <si>
    <t>Vimperk - asistent prevence kriminality</t>
  </si>
  <si>
    <t>MV-PK1-2018-00075</t>
  </si>
  <si>
    <t>Vimperk - rozšíření městského kamerového dohlížecího systému</t>
  </si>
  <si>
    <t>Obec Vimperk celkem</t>
  </si>
  <si>
    <t>Kraj Jihočeský celkem</t>
  </si>
  <si>
    <t>Kraj Jihomoravský</t>
  </si>
  <si>
    <t>Obec Brno</t>
  </si>
  <si>
    <t>MV-PK2-2018-00026</t>
  </si>
  <si>
    <t>Brno-Blíže obětem</t>
  </si>
  <si>
    <t>MV-PK2-2018-00022</t>
  </si>
  <si>
    <t>Brno-Helceletka</t>
  </si>
  <si>
    <t>MV-PK2-2018-00027</t>
  </si>
  <si>
    <t>Brno-Pomoc obětem domácího násilí</t>
  </si>
  <si>
    <t>MV-PK2-2018-00023</t>
  </si>
  <si>
    <t>Brno-Změna začíná uvnitř</t>
  </si>
  <si>
    <t>Obec Brno celkem</t>
  </si>
  <si>
    <t>Obec Břeclav</t>
  </si>
  <si>
    <t>MV-PK2-2018-00003</t>
  </si>
  <si>
    <t>Břeclav - Forenzní identifikační značení 2018</t>
  </si>
  <si>
    <t>MV-PK1-2018-00003</t>
  </si>
  <si>
    <t>Břeclav - Rozšíření městského kamerového dohlížecího systému 2018</t>
  </si>
  <si>
    <t>Obec Břeclav celkem</t>
  </si>
  <si>
    <t>Obec Hodonín</t>
  </si>
  <si>
    <t>MV-PK2-2018-00017</t>
  </si>
  <si>
    <t>Hodonín - Asistenti prevence kriminality 2018</t>
  </si>
  <si>
    <t>MV-PK2-2018-00018</t>
  </si>
  <si>
    <t>Hodonín - Domovník - preventista 2018</t>
  </si>
  <si>
    <t>MV-PK1-2018-00005</t>
  </si>
  <si>
    <t>Hodonín - Modernizace kamerového systému města Hodonín 2018</t>
  </si>
  <si>
    <t>Obec Hodonín celkem</t>
  </si>
  <si>
    <t>Obec Mikulov</t>
  </si>
  <si>
    <t>MV-PK1-2018-00004</t>
  </si>
  <si>
    <t>Mikulov - Modernizace SW a HW pro MKDS</t>
  </si>
  <si>
    <t>MV-PK2-2018-00019</t>
  </si>
  <si>
    <t>Mikulov - vzdělávání v IT pro bezpečnostní soubory</t>
  </si>
  <si>
    <t>Obec Mikulov celkem</t>
  </si>
  <si>
    <t>Obec Veselí nad Moravou</t>
  </si>
  <si>
    <t>MV-PK2-2018-00123</t>
  </si>
  <si>
    <t>Obec Veselí nad Moravou celkem</t>
  </si>
  <si>
    <t>Obec Znojmo</t>
  </si>
  <si>
    <t>MV-PK2-2018-00133</t>
  </si>
  <si>
    <t>Znojmo-FIZ 2018</t>
  </si>
  <si>
    <t>MV-PK1-2018-00048</t>
  </si>
  <si>
    <t>Znojmo-Rozšíření MKDS 2018</t>
  </si>
  <si>
    <t>Obec Znojmo celkem</t>
  </si>
  <si>
    <t>Kraj Jihomoravský celkem</t>
  </si>
  <si>
    <t>Kraj Karlovarský</t>
  </si>
  <si>
    <t>MV-PK2-2018-00013</t>
  </si>
  <si>
    <t>"Karlovarský kraj - informační a vzdělávací kampaň k ochraně měkkých cílů"</t>
  </si>
  <si>
    <t>Obec Ostrov</t>
  </si>
  <si>
    <t>MV-PK2-2018-00006</t>
  </si>
  <si>
    <t>Ostrov - Asistent prevence kriminality</t>
  </si>
  <si>
    <t>Obec Ostrov celkem</t>
  </si>
  <si>
    <t>Kraj Karlovarský celkem</t>
  </si>
  <si>
    <t>Kraj Královéhradecký</t>
  </si>
  <si>
    <t>Obec Broumov</t>
  </si>
  <si>
    <t>MV-PK1-2018-00033</t>
  </si>
  <si>
    <t>Broumov - Rozšíření MKDS</t>
  </si>
  <si>
    <t>Obec Broumov celkem</t>
  </si>
  <si>
    <t>Obec Dvůr Králové nad Labem</t>
  </si>
  <si>
    <t>MV-PK2-2018-00176</t>
  </si>
  <si>
    <t>Dvůr Králové nad Labem - domovník preventista</t>
  </si>
  <si>
    <t>MV-PK1-2018-00074</t>
  </si>
  <si>
    <t>Dvůr Králové nad Labem - výměna bezpečnostních kamer</t>
  </si>
  <si>
    <t>Obec Dvůr Králové nad Labem celkem</t>
  </si>
  <si>
    <t>Obec Hradec Králové</t>
  </si>
  <si>
    <t>MV-PK2-2018-00168</t>
  </si>
  <si>
    <t>Hradec Králové - Asistent prevence kriminality</t>
  </si>
  <si>
    <t>MV-PK2-2018-00040</t>
  </si>
  <si>
    <t>Královéhradecký kraj - preventivní a resocializační program pro děti a mládež</t>
  </si>
  <si>
    <t>Obec Hradec Králové celkem</t>
  </si>
  <si>
    <t>Obec Jičín</t>
  </si>
  <si>
    <t>MV-PK1-2018-00023</t>
  </si>
  <si>
    <t>Jičín - rozšíření MKDS 2018</t>
  </si>
  <si>
    <t>Obec Jičín celkem</t>
  </si>
  <si>
    <t>Obec Nové Město nad Metují</t>
  </si>
  <si>
    <t>MV-PK2-2018-00069</t>
  </si>
  <si>
    <t>Nové Město nad Metují - Děti na internetu bezpečněji</t>
  </si>
  <si>
    <t>Obec Nové Město nad Metují celkem</t>
  </si>
  <si>
    <t>Obec Trutnov</t>
  </si>
  <si>
    <t>MV-PK2-2018-00002</t>
  </si>
  <si>
    <t>Trutnov - forenzní značení jízdních kol - 2018</t>
  </si>
  <si>
    <t>Obec Trutnov celkem</t>
  </si>
  <si>
    <t>Obec Úpice</t>
  </si>
  <si>
    <t>MV-PK1-2018-00073</t>
  </si>
  <si>
    <t>Úpice - Rozšíření kamerového systému II. etapa 2018</t>
  </si>
  <si>
    <t>Obec Úpice celkem</t>
  </si>
  <si>
    <t>Kraj Královéhradecký celkem</t>
  </si>
  <si>
    <t>Kraj Liberecký</t>
  </si>
  <si>
    <t>Obec Cvikov</t>
  </si>
  <si>
    <t>MV-PK1-2018-00029</t>
  </si>
  <si>
    <t>"Cvikov-Zřízení městského kamerového dohlížecího systému"</t>
  </si>
  <si>
    <t>Obec Cvikov celkem</t>
  </si>
  <si>
    <t>Obec Česká Lípa</t>
  </si>
  <si>
    <t>MV-PK2-2018-00043</t>
  </si>
  <si>
    <t>Česká Lípa - Asistent prevence kriminality</t>
  </si>
  <si>
    <t>Obec Česká Lípa celkem</t>
  </si>
  <si>
    <t>Obec Frýdlant</t>
  </si>
  <si>
    <t>MV-PK1-2018-00050</t>
  </si>
  <si>
    <t>Frýdlant - oplocení</t>
  </si>
  <si>
    <t>MV-PK1-2018-00057</t>
  </si>
  <si>
    <t>Frýdlant - zefektivnění a rozšíření MKDS - 4 kamery</t>
  </si>
  <si>
    <t>Obec Frýdlant celkem</t>
  </si>
  <si>
    <t>Obec Harrachov</t>
  </si>
  <si>
    <t>MV-PK2-2018-00126</t>
  </si>
  <si>
    <t>Harrachov - Asistent prevence kriminality 2018 - 2020</t>
  </si>
  <si>
    <t>Obec Harrachov celkem</t>
  </si>
  <si>
    <t>Obec Hrádek nad Nisou</t>
  </si>
  <si>
    <t>MV-PK2-2018-00174</t>
  </si>
  <si>
    <t>Hrádek nad Nisou - domovník preventista 2018 - 2020</t>
  </si>
  <si>
    <t>MV-PK1-2018-00072</t>
  </si>
  <si>
    <t>Hrádek nad Nisou - víceúčelové hřiště sídliště Pod tratí</t>
  </si>
  <si>
    <t>MV-PK1-2018-00071</t>
  </si>
  <si>
    <t>Hrádek nad Nisou - zefektivnění MKDS ul. Nádražní - Sokolská - Liberecká</t>
  </si>
  <si>
    <t>Obec Hrádek nad Nisou celkem</t>
  </si>
  <si>
    <t>Obec Jablonec nad Nisou</t>
  </si>
  <si>
    <t>MV-PK2-2018-00127</t>
  </si>
  <si>
    <t>Jablonec nad Nisou - Asistent prevence kriminality</t>
  </si>
  <si>
    <t>MV-PK2-2018-00130</t>
  </si>
  <si>
    <t>Jablonec nad Nisou - Bezpečí v každém věku</t>
  </si>
  <si>
    <t>MV-PK1-2018-00046</t>
  </si>
  <si>
    <t>Jablonec nad Nisou - Inteligentní analýzy MKDS</t>
  </si>
  <si>
    <t>MV-PK2-2018-00135</t>
  </si>
  <si>
    <t>Jablonec nad Nisou - Nezakopni o paragraf</t>
  </si>
  <si>
    <t>MV-PK1-2018-00047</t>
  </si>
  <si>
    <t>Jablonec nad Nisou - Osvětlení rizikových lokalit 2</t>
  </si>
  <si>
    <t>Obec Jablonec nad Nisou celkem</t>
  </si>
  <si>
    <t>Obec Liberec</t>
  </si>
  <si>
    <t>MV-PK1-2018-00041</t>
  </si>
  <si>
    <t>Liberec - Bezpečný Liberec - II. etapa</t>
  </si>
  <si>
    <t>MV-PK1-2018-00012</t>
  </si>
  <si>
    <t>Liberec - rozšíření MKDS - 2 b.</t>
  </si>
  <si>
    <t>MV-PK2-2018-00039</t>
  </si>
  <si>
    <t>Liberecký kraj - Informační a vzdělávací kampaň na ochranu měkkých cílů pro rok 2018</t>
  </si>
  <si>
    <t>MV-PK2-2018-00020</t>
  </si>
  <si>
    <t>LIberecký kraj - KPBI - Aktualizace a doplnění e-learningových lekcí pro sociální pracovníky a policisty</t>
  </si>
  <si>
    <t>MV-PK2-2018-00035</t>
  </si>
  <si>
    <t>Liberecký kraj - Studie řešení rozmístění a funkcionality kamerových systémů v LK</t>
  </si>
  <si>
    <t>Obec Liberec celkem</t>
  </si>
  <si>
    <t>Obec Malá Skála</t>
  </si>
  <si>
    <t>MV-PK1-2018-00011</t>
  </si>
  <si>
    <t>"Malá Skála - Rozšíření Městského kamerového dohlížecího systému"</t>
  </si>
  <si>
    <t>Obec Malá Skála celkem</t>
  </si>
  <si>
    <t>Obec Mimoň</t>
  </si>
  <si>
    <t>MV-PK1-2018-00060</t>
  </si>
  <si>
    <t>Rozšíření MKDS v Mimoni - etapa IV</t>
  </si>
  <si>
    <t>Obec Mimoň celkem</t>
  </si>
  <si>
    <t>Obec Nové Město pod Smrkem</t>
  </si>
  <si>
    <t>MV-PK2-2018-00179</t>
  </si>
  <si>
    <t>Nové Město pod Smrkem - Asistenti prevence kriminality</t>
  </si>
  <si>
    <t>Obec Nové Město pod Smrkem celkem</t>
  </si>
  <si>
    <t>Obec Ralsko</t>
  </si>
  <si>
    <t>MV-PK2-2018-00157</t>
  </si>
  <si>
    <t>Ralsko - prázdninové aktivity pro děti a mládež z lokality Ralska 2018</t>
  </si>
  <si>
    <t>MV-PK1-2018-00061</t>
  </si>
  <si>
    <t>Ralsko - Rozšíření Městského kamerového systému 2018</t>
  </si>
  <si>
    <t>Obec Ralsko celkem</t>
  </si>
  <si>
    <t>Obec Semily</t>
  </si>
  <si>
    <t>MV-PK1-2018-00044</t>
  </si>
  <si>
    <t>Semily - Dohledové pracoviště na OOPČR, rozšíření MKDS</t>
  </si>
  <si>
    <t>Obec Semily celkem</t>
  </si>
  <si>
    <t>Obec Smržovka</t>
  </si>
  <si>
    <t>MV-PK2-2018-00014</t>
  </si>
  <si>
    <t>Smržovka - Asistent prevence kriminality 2018-20</t>
  </si>
  <si>
    <t>Obec Smržovka celkem</t>
  </si>
  <si>
    <t>Obec Stráž nad Nisou</t>
  </si>
  <si>
    <t>MV-PK1-2018-00045</t>
  </si>
  <si>
    <t>Stráž nad Nisou-Zřízení městského kamerového dohlížecího systému</t>
  </si>
  <si>
    <t>Obec Stráž nad Nisou celkem</t>
  </si>
  <si>
    <t>Obec Tanvald</t>
  </si>
  <si>
    <t>MV-PK2-2018-00037</t>
  </si>
  <si>
    <t>Tanvald - pobytový týdenní tábor pro mládež do 15 let 2018</t>
  </si>
  <si>
    <t>MV-PK2-2018-00036</t>
  </si>
  <si>
    <t>Tanvald – Pokračování asistentů prevence kriminality 2018-2020</t>
  </si>
  <si>
    <t>MV-PK2-2018-00038</t>
  </si>
  <si>
    <t>Tanvald – Preventivní prázdninové programy v Majáku 2018</t>
  </si>
  <si>
    <t>Obec Tanvald celkem</t>
  </si>
  <si>
    <t>Obec Turnov</t>
  </si>
  <si>
    <t>MV-PK1-2018-00017</t>
  </si>
  <si>
    <t>Turnov - rozšíření MKDS, 4. etapa</t>
  </si>
  <si>
    <t>Obec Turnov celkem</t>
  </si>
  <si>
    <t>Obec Velké Hamry</t>
  </si>
  <si>
    <t>MV-PK2-2018-00162</t>
  </si>
  <si>
    <t>Velké Hamry - Kriminálně preventivní  a vzdělávací aktivity pro děti 2018</t>
  </si>
  <si>
    <t>MV-PK2-2018-00154</t>
  </si>
  <si>
    <t>Velké Hamry - Výchovný preventivní letní dětský tábor 2018</t>
  </si>
  <si>
    <t>Obec Velké Hamry celkem</t>
  </si>
  <si>
    <t>Kraj Liberecký celkem</t>
  </si>
  <si>
    <t>Kraj Moravskoslezský</t>
  </si>
  <si>
    <t>Obec Bohumín</t>
  </si>
  <si>
    <t>MV-PK1-2018-00025</t>
  </si>
  <si>
    <t>Bohumín - Osvětlení rizikového místa – garáže</t>
  </si>
  <si>
    <t>MV-PK2-2018-00091</t>
  </si>
  <si>
    <t>Bohumín - Víkendové pobyty dětí</t>
  </si>
  <si>
    <t>Obec Bohumín celkem</t>
  </si>
  <si>
    <t>Obec Bruntál</t>
  </si>
  <si>
    <t>MV-PK1-2018-00026</t>
  </si>
  <si>
    <t>Bruntál - Rozšíření MKDS 2018</t>
  </si>
  <si>
    <t>Obec Bruntál celkem</t>
  </si>
  <si>
    <t>Obec Český Těšín</t>
  </si>
  <si>
    <t>MV-PK2-2018-00150</t>
  </si>
  <si>
    <t>Český Těšín - Senior academy 2018</t>
  </si>
  <si>
    <t>MV-PK1-2018-00056</t>
  </si>
  <si>
    <t>Český Těšín - Zefektivnění MKDS 2018</t>
  </si>
  <si>
    <t>Obec Český Těšín celkem</t>
  </si>
  <si>
    <t>Obec Frenštát pod Radhoštěm</t>
  </si>
  <si>
    <t>MV-PK2-2018-00160</t>
  </si>
  <si>
    <t>Frenštát p.R. - Asistent prevence kriminality 2018-2020</t>
  </si>
  <si>
    <t>MV-PK2-2018-00159</t>
  </si>
  <si>
    <t>Frenštát p.R. - forenzní značení 2018</t>
  </si>
  <si>
    <t>Obec Frenštát pod Radhoštěm celkem</t>
  </si>
  <si>
    <t>Obec Frýdek-Místek</t>
  </si>
  <si>
    <t>MV-PK2-2018-00097</t>
  </si>
  <si>
    <t>Frýdek-Místek - Asistent prevence kriminality</t>
  </si>
  <si>
    <t>Obec Frýdek-Místek celkem</t>
  </si>
  <si>
    <t>MV-PK2-2018-00042</t>
  </si>
  <si>
    <t>Zájmové sdružení Frýdlantsko-Beskydy - forenzní značení 2018</t>
  </si>
  <si>
    <t>Obec Frýdlant nad Ostravicí celkem</t>
  </si>
  <si>
    <t>Obec Fulnek</t>
  </si>
  <si>
    <t>MV-PK1-2018-00062</t>
  </si>
  <si>
    <t>Fulnek - Modernizace městského kamerového dohlížecího systému</t>
  </si>
  <si>
    <t>Obec Fulnek celkem</t>
  </si>
  <si>
    <t>Obec Havířov</t>
  </si>
  <si>
    <t>MV-PK2-2018-00138</t>
  </si>
  <si>
    <t>Havířov - Asistent prevence kriminality 2018 - 2020</t>
  </si>
  <si>
    <t>MV-PK2-2018-00143</t>
  </si>
  <si>
    <t>Havířov - Efektivní práce s ohroženými dětmi a jejich rodinami – Nové hrozby</t>
  </si>
  <si>
    <t>MV-PK2-2018-00125</t>
  </si>
  <si>
    <t>Havířov - Sociálně psychologický výcvik pro rodiče s dětmi 2018</t>
  </si>
  <si>
    <t>Obec Havířov celkem</t>
  </si>
  <si>
    <t>Obec Hlučín</t>
  </si>
  <si>
    <t>MV-PK1-2018-00077</t>
  </si>
  <si>
    <t>Hlučín - MKDS - VII. etapa</t>
  </si>
  <si>
    <t>Obec Hlučín celkem</t>
  </si>
  <si>
    <t>Obec Hněvošice</t>
  </si>
  <si>
    <t>MV-PK1-2018-00079</t>
  </si>
  <si>
    <t>Obec Hněvošice - MKDS</t>
  </si>
  <si>
    <t>Obec Hněvošice celkem</t>
  </si>
  <si>
    <t>Obec Karviná</t>
  </si>
  <si>
    <t>MV-PK2-2018-00098</t>
  </si>
  <si>
    <t>Karviná - Asistent prevence kriminality</t>
  </si>
  <si>
    <t>MV-PK2-2018-00100</t>
  </si>
  <si>
    <t>Karviná - Forenzní značení jízdních kol a invalidních vozíků</t>
  </si>
  <si>
    <t>MV-PK1-2018-00031</t>
  </si>
  <si>
    <t>Karviná - Rekonstrukce a rozvoj MKDS – II. Fáze</t>
  </si>
  <si>
    <t>MV-PK2-2018-00099</t>
  </si>
  <si>
    <t>Karviná - Sociálně psychologický výcvik pro rodiče s dětmi</t>
  </si>
  <si>
    <t>Obec Karviná celkem</t>
  </si>
  <si>
    <t>Obec Kravaře</t>
  </si>
  <si>
    <t>MV-PK2-2018-00120</t>
  </si>
  <si>
    <t>Kravaře - forenzní značení jízdních kol prostřednictvím syntetické DNA 2018</t>
  </si>
  <si>
    <t>Obec Kravaře celkem</t>
  </si>
  <si>
    <t>Obec Krnov</t>
  </si>
  <si>
    <t>MV-PK2-2018-00088</t>
  </si>
  <si>
    <t>Krnov_Forenzní značení jízdních kol a kompenzačních pomůcek</t>
  </si>
  <si>
    <t>MV-PK1-2018-00028</t>
  </si>
  <si>
    <t>Krnov_Modernizace a zefektivnění městského kamerového a dohlížecího systému</t>
  </si>
  <si>
    <t>MV-PK2-2018-00089</t>
  </si>
  <si>
    <t>Krnov_Vzdělávání aktérů prevence kriminality</t>
  </si>
  <si>
    <t>Obec Krnov celkem</t>
  </si>
  <si>
    <t>Obec Nový Jičín</t>
  </si>
  <si>
    <t>MV-PK1-2018-00024</t>
  </si>
  <si>
    <t>Nový Jičín - Modernizace kamerového systému</t>
  </si>
  <si>
    <t>MV-PK2-2018-00085</t>
  </si>
  <si>
    <t>Nový Jičín - Výchovně terapeutický pobyt pro děti s omezenými příležitostmi</t>
  </si>
  <si>
    <t>Obec Nový Jičín celkem</t>
  </si>
  <si>
    <t>Obec Opava</t>
  </si>
  <si>
    <t>MV-PK2-2018-00165</t>
  </si>
  <si>
    <t>Opava - Forenzní značení jízdních kol a invalidních vozíků prostřednictvím syntetické DNA</t>
  </si>
  <si>
    <t>MV-PK1-2018-00065</t>
  </si>
  <si>
    <t>Opava - Zefektivnění a rozšíření MKDS IV. etapa</t>
  </si>
  <si>
    <t>Obec Opava celkem</t>
  </si>
  <si>
    <t>Obec Orlová</t>
  </si>
  <si>
    <t>MV-PK2-2018-00132</t>
  </si>
  <si>
    <t>Orlová - Forenzní značení majetku</t>
  </si>
  <si>
    <t>MV-PK2-2018-00134</t>
  </si>
  <si>
    <t>Orlová - Letní tábory 2018</t>
  </si>
  <si>
    <t>Obec Orlová celkem</t>
  </si>
  <si>
    <t>Obec Osoblaha</t>
  </si>
  <si>
    <t>MV-PK2-2018-00076</t>
  </si>
  <si>
    <t>Osoblaha - Asistenti prevence kriminality 2018 - 2020</t>
  </si>
  <si>
    <t>Obec Osoblaha celkem</t>
  </si>
  <si>
    <t>Obec Ostrava</t>
  </si>
  <si>
    <t>MV-PK2-2018-00109</t>
  </si>
  <si>
    <t>Moravskoslezský kraj - Zvládání rizikových situací ve veřejných institucích II</t>
  </si>
  <si>
    <t>MV-PK2-2018-00147</t>
  </si>
  <si>
    <t>Ostrava - (Ne)bezpečný věk</t>
  </si>
  <si>
    <t>MV-PK2-2018-00141</t>
  </si>
  <si>
    <t>Ostrava - Bezpečnostní dobrovolník Mariánské Hory a Hulváky</t>
  </si>
  <si>
    <t>MV-PK2-2018-00142</t>
  </si>
  <si>
    <t>Ostrava - Bezpečnostní dobrovolník Michálkovice</t>
  </si>
  <si>
    <t>MV-PK2-2018-00144</t>
  </si>
  <si>
    <t>Ostrava - Budu chránit pořádek</t>
  </si>
  <si>
    <t>MV-PK2-2018-00145</t>
  </si>
  <si>
    <t>Ostrava - Domovník - preventista 2018 - 2020</t>
  </si>
  <si>
    <t>MV-PK2-2018-00146</t>
  </si>
  <si>
    <t>Ostrava - Informační seminář k problematice měkkých cílů</t>
  </si>
  <si>
    <t>MV-PK1-2018-00053</t>
  </si>
  <si>
    <t>Ostrava - Modernizace městského kamerového systému 2018</t>
  </si>
  <si>
    <t>MV-PK2-2018-00148</t>
  </si>
  <si>
    <t>Ostrava - Nebudu cíl ani oběť</t>
  </si>
  <si>
    <t>Obec Ostrava celkem</t>
  </si>
  <si>
    <t>Obec Ostravice</t>
  </si>
  <si>
    <t>MV-PK1-2018-00007</t>
  </si>
  <si>
    <t>Ostravice - MKDS III. etapa</t>
  </si>
  <si>
    <t>Obec Ostravice celkem</t>
  </si>
  <si>
    <t>Obec Třinec</t>
  </si>
  <si>
    <t>MV-PK1-2018-00078</t>
  </si>
  <si>
    <t>Třinec - osvětlení kolonie Dolní Líštná</t>
  </si>
  <si>
    <t>Obec Třinec celkem</t>
  </si>
  <si>
    <t>Obec Vrbno pod Pradědem</t>
  </si>
  <si>
    <t>MV-PK2-2018-00163</t>
  </si>
  <si>
    <t>Vrbno pod Pradědem - Asistenti prevence kriminality 2018-2020</t>
  </si>
  <si>
    <t>Obec Vrbno pod Pradědem celkem</t>
  </si>
  <si>
    <t>Kraj Moravskoslezský celkem</t>
  </si>
  <si>
    <t>Kraj Olomoucký</t>
  </si>
  <si>
    <t>Obec Hranice</t>
  </si>
  <si>
    <t>MV-PK2-2018-00016</t>
  </si>
  <si>
    <t>Hranice - asistenti prevence kriminality</t>
  </si>
  <si>
    <t>Obec Hranice celkem</t>
  </si>
  <si>
    <t>Obec Jeseník</t>
  </si>
  <si>
    <t>MV-PK2-2018-00177</t>
  </si>
  <si>
    <t>Jeseník - Monitorovací bezpečnostní zařízení</t>
  </si>
  <si>
    <t>Obec Jeseník celkem</t>
  </si>
  <si>
    <t>Obec Lipník nad Bečvou</t>
  </si>
  <si>
    <t>MV-PK2-2018-00106</t>
  </si>
  <si>
    <t>Lipník nad Bečvou - Asistent prevence kriminality</t>
  </si>
  <si>
    <t>Obec Lipník nad Bečvou celkem</t>
  </si>
  <si>
    <t>Obec Litovel</t>
  </si>
  <si>
    <t>MV-PK2-2018-00102</t>
  </si>
  <si>
    <t>Litovel - Prázdninový pobyt</t>
  </si>
  <si>
    <t>Obec Litovel celkem</t>
  </si>
  <si>
    <t>Obec Olomouc</t>
  </si>
  <si>
    <t>MV-PK2-2018-00093</t>
  </si>
  <si>
    <t>Olomouc - Dluhové poradenství 2018</t>
  </si>
  <si>
    <t>MV-PK2-2018-00140</t>
  </si>
  <si>
    <t>Olomouc - KC SRNM Olomouc</t>
  </si>
  <si>
    <t>MV-PK1-2018-00013</t>
  </si>
  <si>
    <t>Olomouc - Modernizace MKDS - II. etapa</t>
  </si>
  <si>
    <t>MV-PK2-2018-00090</t>
  </si>
  <si>
    <t>Olomouc - Online poradna centra PRVOK 2018</t>
  </si>
  <si>
    <t>MV-PK2-2018-00050</t>
  </si>
  <si>
    <t>Olomouc - Školní hřiště pro veřejnost - zajištění kamerami - etapa I.</t>
  </si>
  <si>
    <t>MV-PK2-2018-00075</t>
  </si>
  <si>
    <t>MV-PK2-2018-00012</t>
  </si>
  <si>
    <t>Olomoucký kraj - Informační a vzdělávací kampaň k ochraně měkkých cílů</t>
  </si>
  <si>
    <t>MV-PK2-2018-00010</t>
  </si>
  <si>
    <t>Olomoucký kraj - Policista online</t>
  </si>
  <si>
    <t>MV-PK2-2018-00011</t>
  </si>
  <si>
    <t>Olomoucký kraj - Školení Asistentů prevence kriminality</t>
  </si>
  <si>
    <t>Obec Olomouc celkem</t>
  </si>
  <si>
    <t>Obec Prostějov</t>
  </si>
  <si>
    <t>MV-PK2-2018-00077</t>
  </si>
  <si>
    <t>Prostějov - Forenzní značení jízdních kol a invalidních vozíků syntetickou DNA II. etapa</t>
  </si>
  <si>
    <t>MV-PK1-2018-00018</t>
  </si>
  <si>
    <t>Prostějov - Modernizace MKDS - digitalizace</t>
  </si>
  <si>
    <t>MV-PK2-2018-00078</t>
  </si>
  <si>
    <t>Prostějov - Návazné pobyty pro děti</t>
  </si>
  <si>
    <t>Obec Prostějov celkem</t>
  </si>
  <si>
    <t>Obec Přerov</t>
  </si>
  <si>
    <t>MV-PK2-2018-00024</t>
  </si>
  <si>
    <t>Přerov - asistent prevence kriminality 2018 - 2020</t>
  </si>
  <si>
    <t>MV-PK2-2018-00025</t>
  </si>
  <si>
    <t>Přerov - domovník - preventista 2018 - 2020</t>
  </si>
  <si>
    <t>MV-PK1-2018-00008</t>
  </si>
  <si>
    <t>Přerov - modernizace MKDS 3. etapa 2018</t>
  </si>
  <si>
    <t>Obec Přerov celkem</t>
  </si>
  <si>
    <t>Obec Šumperk</t>
  </si>
  <si>
    <t>MV-PK2-2018-00110</t>
  </si>
  <si>
    <t>Šumperk - Bezpečné pokoje</t>
  </si>
  <si>
    <t>MV-PK2-2018-00113</t>
  </si>
  <si>
    <t>Šumperk - Komplexní řešení výchovných problémů u dětí a mládeže</t>
  </si>
  <si>
    <t>MV-PK2-2018-00115</t>
  </si>
  <si>
    <t>Šumperk - Naše bezpečí</t>
  </si>
  <si>
    <t>MV-PK2-2018-00114</t>
  </si>
  <si>
    <t>Šumperk - Poznáváme své město Šumperk</t>
  </si>
  <si>
    <t>MV-PK2-2018-00112</t>
  </si>
  <si>
    <t>Šumperk - Prázdninové pobyty</t>
  </si>
  <si>
    <t>Obec Šumperk celkem</t>
  </si>
  <si>
    <t>Kraj Olomoucký celkem</t>
  </si>
  <si>
    <t>Kraj Pardubický</t>
  </si>
  <si>
    <t>Obec Česká Třebová</t>
  </si>
  <si>
    <t>MV-PK2-2018-00033</t>
  </si>
  <si>
    <t>Česká Třebová-Trávení volného času a prevence kriminality dětí sídliště Borek</t>
  </si>
  <si>
    <t>Obec Česká Třebová celkem</t>
  </si>
  <si>
    <t>Obec Moravská Třebová</t>
  </si>
  <si>
    <t>MV-PK2-2018-00041</t>
  </si>
  <si>
    <t>Moravská Třebová - Resocializační program pro predelikventy</t>
  </si>
  <si>
    <t>Obec Moravská Třebová celkem</t>
  </si>
  <si>
    <t>MV-PK2-2018-00009</t>
  </si>
  <si>
    <t>Pardubický kraj - Informační a vzdělávací kampaň na ochranu měkkých cílů pro rok 2018</t>
  </si>
  <si>
    <t>MV-PK2-2018-00015</t>
  </si>
  <si>
    <t>Pardubický kraj – Resocializační program pro děti ohrožené rizikovým způsobem života 2018</t>
  </si>
  <si>
    <t>Obec Pardubice celkem</t>
  </si>
  <si>
    <t>Obec Svitavy</t>
  </si>
  <si>
    <t>MV-PK2-2018-00001</t>
  </si>
  <si>
    <t>Svitavy - Aktivity sociální prevence 2018</t>
  </si>
  <si>
    <t>Obec Svitavy celkem</t>
  </si>
  <si>
    <t>Obec Ústí nad Orlicí</t>
  </si>
  <si>
    <t>MV-PK2-2018-00081</t>
  </si>
  <si>
    <t>Ústí nad Orlicí - Táborový pobyt pro znevýhodněné děti</t>
  </si>
  <si>
    <t>Obec Ústí nad Orlicí celkem</t>
  </si>
  <si>
    <t>Obec Vysoké Mýto</t>
  </si>
  <si>
    <t>MV-PK1-2018-00043</t>
  </si>
  <si>
    <t>Vysoké Mýto - Obnova hřiště ve vyloučené lokalitě v ulici Husova 2018</t>
  </si>
  <si>
    <t>Obec Vysoké Mýto celkem</t>
  </si>
  <si>
    <t>Kraj Pardubický celkem</t>
  </si>
  <si>
    <t>Kraj Plzeňský</t>
  </si>
  <si>
    <t>Obec Plzeň</t>
  </si>
  <si>
    <t>MV-PK2-2018-00122</t>
  </si>
  <si>
    <t>Plzeň - Asistent prevence kriminality 2018 - 2020</t>
  </si>
  <si>
    <t>MV-PK2-2018-00111</t>
  </si>
  <si>
    <t>Plzeň - Domovník - preventista</t>
  </si>
  <si>
    <t>MV-PK2-2018-00118</t>
  </si>
  <si>
    <t>Plzeň - I prevence může být legrace II.</t>
  </si>
  <si>
    <t>MV-PK1-2018-00037</t>
  </si>
  <si>
    <t>Plzeň - Rozšíření MKDS na území MO Plzeň 7 - Radčice</t>
  </si>
  <si>
    <t>MV-PK2-2018-00084</t>
  </si>
  <si>
    <t>Plzeňský kraj - Daleko hleď 2018</t>
  </si>
  <si>
    <t>MV-PK2-2018-00034</t>
  </si>
  <si>
    <t>Plzeňský kraj - Kraje pro bezpečný internet - on-line kvízy V.</t>
  </si>
  <si>
    <t>Obec Plzeň celkem</t>
  </si>
  <si>
    <t>MV-PK2-2018-00104</t>
  </si>
  <si>
    <t>Plzeň - Informační kampaň na ochranu měkkých cílů pro rok 2018</t>
  </si>
  <si>
    <t>Obec Stříbro</t>
  </si>
  <si>
    <t>MV-PK2-2018-00028</t>
  </si>
  <si>
    <t>MĚSTO STŘÍBRO - BEZPEČNOSTNÍ DOBROVOLNÍK 2018</t>
  </si>
  <si>
    <t>Obec Stříbro celkem</t>
  </si>
  <si>
    <t>Kraj Plzeňský celkem</t>
  </si>
  <si>
    <t>Kraj Středočeský</t>
  </si>
  <si>
    <t>Obec Beroun</t>
  </si>
  <si>
    <t>MV-PK2-2018-00161</t>
  </si>
  <si>
    <t>Beroun - Pobytový tábor pro děti ze socio-kulturně znevýhodněného prostředí</t>
  </si>
  <si>
    <t>Obec Beroun celkem</t>
  </si>
  <si>
    <t>Obec Český Brod</t>
  </si>
  <si>
    <t>MV-PK1-2018-00058</t>
  </si>
  <si>
    <t>Český Brod - víceúčelové hřiště</t>
  </si>
  <si>
    <t>Obec Český Brod celkem</t>
  </si>
  <si>
    <t>Obec Dobříš</t>
  </si>
  <si>
    <t>MV-PK1-2018-00040</t>
  </si>
  <si>
    <t>Dobříš - Rozšíření a modernizace MKDS</t>
  </si>
  <si>
    <t>MV-PK2-2018-00128</t>
  </si>
  <si>
    <t>Dobříš-Příměstský tábor</t>
  </si>
  <si>
    <t>Obec Dobříš celkem</t>
  </si>
  <si>
    <t>Obec Kladno</t>
  </si>
  <si>
    <t>MV-PK2-2018-00047</t>
  </si>
  <si>
    <t>Kladno - Asistenti prevence kriminality</t>
  </si>
  <si>
    <t>MV-PK2-2018-00060</t>
  </si>
  <si>
    <t>Kladno - FIZM</t>
  </si>
  <si>
    <t>MV-PK1-2018-00016</t>
  </si>
  <si>
    <t>Kladno - Meta</t>
  </si>
  <si>
    <t>MV-PK1-2018-00014</t>
  </si>
  <si>
    <t>Kladno - Modernizace MKDS</t>
  </si>
  <si>
    <t>MV-PK2-2018-00049</t>
  </si>
  <si>
    <t>Kladno - Pokračujeme</t>
  </si>
  <si>
    <t>MV-PK2-2018-00048</t>
  </si>
  <si>
    <t>Kladno - To je ono</t>
  </si>
  <si>
    <t>Obec Kladno celkem</t>
  </si>
  <si>
    <t>Obec Kolín</t>
  </si>
  <si>
    <t>MV-PK2-2018-00172</t>
  </si>
  <si>
    <t>KOLÍN - Kurzy sebeobrany pro ženy</t>
  </si>
  <si>
    <t>MV-PK1-2018-00070</t>
  </si>
  <si>
    <t>KOLÍN - Rozšíření kamerového systému</t>
  </si>
  <si>
    <t>Obec Kolín celkem</t>
  </si>
  <si>
    <t>Obec Kralupy nad Vltavou</t>
  </si>
  <si>
    <t>MV-PK2-2018-00167</t>
  </si>
  <si>
    <t>Kralupy nad Vltavou - Forenzní značení</t>
  </si>
  <si>
    <t>MV-PK1-2018-00068</t>
  </si>
  <si>
    <t>Kralupy nad Vltavou - Modernizace MKDS</t>
  </si>
  <si>
    <t>MV-PK2-2018-00175</t>
  </si>
  <si>
    <t>Kralupy nad Vltavou - Vzdělávání v rámci přípravy projektu APK</t>
  </si>
  <si>
    <t>Obec Kralupy nad Vltavou celkem</t>
  </si>
  <si>
    <t>Obec Mělník</t>
  </si>
  <si>
    <t>MV-PK1-2018-00042</t>
  </si>
  <si>
    <t>Mělník - Na hraně</t>
  </si>
  <si>
    <t>Obec Mělník celkem</t>
  </si>
  <si>
    <t>Obec Mnichovo Hradiště</t>
  </si>
  <si>
    <t>MV-PK1-2018-00066</t>
  </si>
  <si>
    <t>Město Mnichovo Hradiště - rozšíření Městského kamerového dohlížecího systému</t>
  </si>
  <si>
    <t>Obec Mnichovo Hradiště celkem</t>
  </si>
  <si>
    <t>Obec Nové Strašecí</t>
  </si>
  <si>
    <t>MV-PK1-2018-00064</t>
  </si>
  <si>
    <t>Nové Strašecí - doplnění tří kamerových bodů MKDS</t>
  </si>
  <si>
    <t>Obec Nové Strašecí celkem</t>
  </si>
  <si>
    <t>Obec Nymburk</t>
  </si>
  <si>
    <t>MV-PK2-2018-00119</t>
  </si>
  <si>
    <t>Nymburk - Forenzní značení jízdních kol</t>
  </si>
  <si>
    <t>MV-PK2-2018-00121</t>
  </si>
  <si>
    <t>Nymburk - Prevence zneužívání seniorů</t>
  </si>
  <si>
    <t>Obec Nymburk celkem</t>
  </si>
  <si>
    <t>Obec Příbram</t>
  </si>
  <si>
    <t>MV-PK2-2018-00055</t>
  </si>
  <si>
    <t>Příbram - "Cestou Sdílení"</t>
  </si>
  <si>
    <t>MV-PK2-2018-00053</t>
  </si>
  <si>
    <t>Příbram - Forenzní značení majetku pomocí syntetické DNA</t>
  </si>
  <si>
    <t>MV-PK2-2018-00052</t>
  </si>
  <si>
    <t>Příbram - Letní zážitkový pobyt pro děti s rizikovým chováním</t>
  </si>
  <si>
    <t>MV-PK2-2018-00056</t>
  </si>
  <si>
    <t>Příbram - Prázdninový sociálně-terapeutický program</t>
  </si>
  <si>
    <t>Obec Příbram celkem</t>
  </si>
  <si>
    <t>Obec Sadská</t>
  </si>
  <si>
    <t>MV-PK1-2018-00054</t>
  </si>
  <si>
    <t>Sadská - Rozšíření městského kamerového dohlížecího systému (MKDS)</t>
  </si>
  <si>
    <t>Obec Sadská celkem</t>
  </si>
  <si>
    <t>Obec Slaný</t>
  </si>
  <si>
    <t>MV-PK2-2018-00149</t>
  </si>
  <si>
    <t>Slaný – Bezpečnostní rádce pro seniory, rodiče, děti a mládež</t>
  </si>
  <si>
    <t>MV-PK1-2018-00055</t>
  </si>
  <si>
    <t>Slaný – Kamerový bod v Dražkovické ulici</t>
  </si>
  <si>
    <t>Obec Slaný celkem</t>
  </si>
  <si>
    <t>Kraj Středočeský celkem</t>
  </si>
  <si>
    <t>Kraj Ústecký</t>
  </si>
  <si>
    <t>Obec Bílina</t>
  </si>
  <si>
    <t>MV-PK2-2018-00152</t>
  </si>
  <si>
    <t>Bílina - Asistenti prevence kriminality 2018-2020</t>
  </si>
  <si>
    <t>MV-PK1-2018-00059</t>
  </si>
  <si>
    <t>Bílina - Modernizace záznamového centra pro MKDS</t>
  </si>
  <si>
    <t>MV-PK2-2018-00151</t>
  </si>
  <si>
    <t>Bílina - Víkendové pobyty OSPOD</t>
  </si>
  <si>
    <t>Obec Bílina celkem</t>
  </si>
  <si>
    <t>Obec Dolní Poustevna</t>
  </si>
  <si>
    <t>MV-PK2-2018-00021</t>
  </si>
  <si>
    <t>Dolní Poustevna - Asistenti prevence kriminality</t>
  </si>
  <si>
    <t>Obec Dolní Poustevna celkem</t>
  </si>
  <si>
    <t>Obec Jirkov</t>
  </si>
  <si>
    <t>MV-PK2-2018-00061</t>
  </si>
  <si>
    <t>Jirkov - Chráníme své kamarády proti šikaně a násilí</t>
  </si>
  <si>
    <t>MV-PK2-2018-00062</t>
  </si>
  <si>
    <t>Jirkov - Společně zabráníme agresivnímu chování a násilí</t>
  </si>
  <si>
    <t>MV-PK2-2018-00063</t>
  </si>
  <si>
    <t>Jirkov - V kolektivu bez agrese a šikany</t>
  </si>
  <si>
    <t>MV-PK2-2018-00064</t>
  </si>
  <si>
    <t>Jirkov - Volný čas trávíme sportem</t>
  </si>
  <si>
    <t>Obec Jirkov celkem</t>
  </si>
  <si>
    <t>Obec Kadaň</t>
  </si>
  <si>
    <t>MV-PK2-2018-00044</t>
  </si>
  <si>
    <t>Kadaň - Pouliční fotbalová liga</t>
  </si>
  <si>
    <t>MV-PK2-2018-00083</t>
  </si>
  <si>
    <t>Kadaň - preventivní pobyt</t>
  </si>
  <si>
    <t>MV-PK2-2018-00107</t>
  </si>
  <si>
    <t>Kadaň - Výchovně preventivní pobyt dětí</t>
  </si>
  <si>
    <t>Obec Kadaň celkem</t>
  </si>
  <si>
    <t>Obec Krásná Lípa</t>
  </si>
  <si>
    <t>MV-PK2-2018-00079</t>
  </si>
  <si>
    <t>Krásná Lípa - asistent prevence kriminality</t>
  </si>
  <si>
    <t>MV-PK1-2018-00019</t>
  </si>
  <si>
    <t>Krásná Lípa - hřiště u T klubu</t>
  </si>
  <si>
    <t>Obec Krásná Lípa celkem</t>
  </si>
  <si>
    <t>Obec Litoměřice</t>
  </si>
  <si>
    <t>MV-PK2-2018-00080</t>
  </si>
  <si>
    <t>Litoměřice - preventivně výchovný tábor pro děti procházející evidencí OSPOD - S dětmi bezpčně</t>
  </si>
  <si>
    <t>Obec Litoměřice celkem</t>
  </si>
  <si>
    <t>Obec Litvínov</t>
  </si>
  <si>
    <t>MV-PK2-2018-00051</t>
  </si>
  <si>
    <t>Litvínov-Forenzní značení kol</t>
  </si>
  <si>
    <t>MV-PK2-2018-00046</t>
  </si>
  <si>
    <t>Litvínov-Hýbeme naším světem</t>
  </si>
  <si>
    <t>MV-PK2-2018-00045</t>
  </si>
  <si>
    <t>Litvínov-Kurátoři pomáhají IV, aneb kombi víkend</t>
  </si>
  <si>
    <t>Obec Litvínov celkem</t>
  </si>
  <si>
    <t>Obec Louny</t>
  </si>
  <si>
    <t>MV-PK2-2018-00074</t>
  </si>
  <si>
    <t>Louny - Příměstský tábor 2018</t>
  </si>
  <si>
    <t>MV-PK2-2018-00073</t>
  </si>
  <si>
    <t>Louny - Šance 2018</t>
  </si>
  <si>
    <t>Obec Louny celkem</t>
  </si>
  <si>
    <t>Obec Mikulášovice</t>
  </si>
  <si>
    <t>MV-PK2-2018-00156</t>
  </si>
  <si>
    <t>Mikulášovice - Asistent prevence kriminality</t>
  </si>
  <si>
    <t>Obec Mikulášovice celkem</t>
  </si>
  <si>
    <t>Obec Most</t>
  </si>
  <si>
    <t>MV-PK1-2018-00069</t>
  </si>
  <si>
    <t>Most – rozšíření MKDS do sociálně vyloučených lokalit v centru města Mostu</t>
  </si>
  <si>
    <t>MV-PK2-2018-00170</t>
  </si>
  <si>
    <t>Most: Pojďme spolu za přírodou – výchovně - preventivní výjezd s kurátory pro ohrožené děti a mládež</t>
  </si>
  <si>
    <t>MV-PK2-2018-00169</t>
  </si>
  <si>
    <t>Most: Seber odvahu - získej dovednosti – braň se</t>
  </si>
  <si>
    <t>Obec Most celkem</t>
  </si>
  <si>
    <t>Obec Obrnice</t>
  </si>
  <si>
    <t>MV-PK2-2018-00129</t>
  </si>
  <si>
    <t>Obrnice - Příměstský tábor 2018</t>
  </si>
  <si>
    <t>Obec Obrnice celkem</t>
  </si>
  <si>
    <t>Obec Postoloprty</t>
  </si>
  <si>
    <t>MV-PK1-2018-00052</t>
  </si>
  <si>
    <t>Postoloprty - Bezpečný zámecký park</t>
  </si>
  <si>
    <t>Obec Postoloprty celkem</t>
  </si>
  <si>
    <t>Obec Rumburk</t>
  </si>
  <si>
    <t>MV-PK2-2018-00071</t>
  </si>
  <si>
    <t>Rumburk - Asistenti prevence kriminality 2018</t>
  </si>
  <si>
    <t>MV-PK2-2018-00072</t>
  </si>
  <si>
    <t>Rumburk - Víkendové pobyty 2018</t>
  </si>
  <si>
    <t>Obec Rumburk celkem</t>
  </si>
  <si>
    <t>Obec Staré Křečany</t>
  </si>
  <si>
    <t>MV-PK2-2018-00108</t>
  </si>
  <si>
    <t>Staré Křečany - Asistenti prevence kriminality</t>
  </si>
  <si>
    <t>Obec Staré Křečany celkem</t>
  </si>
  <si>
    <t>Obec Šluknov</t>
  </si>
  <si>
    <t>MV-PK2-2018-00136</t>
  </si>
  <si>
    <t>Šluknov - Asistent prevence kriminality</t>
  </si>
  <si>
    <t>MV-PK1-2018-00049</t>
  </si>
  <si>
    <t>Šluknov - Osvětlení rizikových míst - sportovní hřiště Budišínská</t>
  </si>
  <si>
    <t>MV-PK1-2018-00051</t>
  </si>
  <si>
    <t>Šluknov - Osvětlení rizikových míst - ul. Tyršova a Zahradní</t>
  </si>
  <si>
    <t>Obec Šluknov celkem</t>
  </si>
  <si>
    <t>Obec Trmice</t>
  </si>
  <si>
    <t>MV-PK2-2018-00082</t>
  </si>
  <si>
    <t>Trmice - prevence v pohybu</t>
  </si>
  <si>
    <t>MV-PK1-2018-00021</t>
  </si>
  <si>
    <t>Trmice - rozšíření MKDS o mobilní kameru 2018</t>
  </si>
  <si>
    <t>Obec Trmice celkem</t>
  </si>
  <si>
    <t>Obec Ústí nad Labem</t>
  </si>
  <si>
    <t>MV-PK2-2018-00030</t>
  </si>
  <si>
    <t>Ústecký kraj - Orientace v náročné životní situaci 2018</t>
  </si>
  <si>
    <t>MV-PK2-2018-00029</t>
  </si>
  <si>
    <t>Ústecký kraj - Šikana jako téma nejen školské primární prevence</t>
  </si>
  <si>
    <t>MV-PK2-2018-00086</t>
  </si>
  <si>
    <t>Ústí nad Labem - MP dětem</t>
  </si>
  <si>
    <t>MV-PK2-2018-00087</t>
  </si>
  <si>
    <t>Ústí nad Labem - Myslíme na Vás</t>
  </si>
  <si>
    <t>MV-PK1-2018-00027</t>
  </si>
  <si>
    <t>Ústí nad Labem - Záznamové zařízení MKDS</t>
  </si>
  <si>
    <t>Obec Ústí nad Labem celkem</t>
  </si>
  <si>
    <t>Obec Žatec</t>
  </si>
  <si>
    <t>MV-PK2-2018-00139</t>
  </si>
  <si>
    <t>Město Žatec - Pobyty 2018</t>
  </si>
  <si>
    <t>Obec Žatec celkem</t>
  </si>
  <si>
    <t>Kraj Ústecký celkem</t>
  </si>
  <si>
    <t>Kraj Vysočina</t>
  </si>
  <si>
    <t>Obec Humpolec</t>
  </si>
  <si>
    <t>MV-PK1-2018-00038</t>
  </si>
  <si>
    <t>Humpolec - kamery</t>
  </si>
  <si>
    <t>Obec Humpolec celkem</t>
  </si>
  <si>
    <t>MV-PK2-2018-00153</t>
  </si>
  <si>
    <t>Vysočina - Kraje pro bezpečný internet - Výzkum vnímání kyberkriminality mezi dětmi</t>
  </si>
  <si>
    <t>MV-PK2-2018-00117</t>
  </si>
  <si>
    <t>Vysočina- Kraje pro bezpečný internet – Mezinárodní konference Řešení elektronického násilí a kyberkriminality</t>
  </si>
  <si>
    <t>Obec Moravské Budějovice</t>
  </si>
  <si>
    <t>MV-PK2-2018-00058</t>
  </si>
  <si>
    <t>Moravské Budějovice - Asistent prevence kriminality 2018-2020</t>
  </si>
  <si>
    <t>MV-PK2-2018-00095</t>
  </si>
  <si>
    <t>Moravské Budějovice - forenzní značení kol</t>
  </si>
  <si>
    <t>MV-PK1-2018-00034</t>
  </si>
  <si>
    <t>Moravské Budějovice - Modernizace MKDS</t>
  </si>
  <si>
    <t>Obec Moravské Budějovice celkem</t>
  </si>
  <si>
    <t>Obec Pelhřimov</t>
  </si>
  <si>
    <t>MV-PK1-2018-00030</t>
  </si>
  <si>
    <t>Město Pelhřimov - Modernizace a zefektivnění kamerových bodů</t>
  </si>
  <si>
    <t>Obec Pelhřimov celkem</t>
  </si>
  <si>
    <t>Obec Velké Meziříčí</t>
  </si>
  <si>
    <t>MV-PK1-2018-00076</t>
  </si>
  <si>
    <t>Velké Meziříčí - Nízkoprahový víceúčelový sportovní plácek</t>
  </si>
  <si>
    <t>Obec Velké Meziříčí celkem</t>
  </si>
  <si>
    <t>Obec Žďár nad Sázavou</t>
  </si>
  <si>
    <t>MV-PK2-2018-00092</t>
  </si>
  <si>
    <t>Žďár nad Sázavou - Forenzní značení kol</t>
  </si>
  <si>
    <t>MV-PK2-2018-00158</t>
  </si>
  <si>
    <t>Žďár nad Sázavou - Příměstský tábor</t>
  </si>
  <si>
    <t>Obec Žďár nad Sázavou celkem</t>
  </si>
  <si>
    <t>Kraj Vysočina celkem</t>
  </si>
  <si>
    <t>Kraj Zlínský</t>
  </si>
  <si>
    <t>Obec Kroměříž</t>
  </si>
  <si>
    <t>MV-PK1-2018-00015</t>
  </si>
  <si>
    <t>Kroměříž - Rozšíření MKMS</t>
  </si>
  <si>
    <t>Obec Kroměříž celkem</t>
  </si>
  <si>
    <t>Obec Rožnov pod Radhoštěm</t>
  </si>
  <si>
    <t>MV-PK2-2018-00137</t>
  </si>
  <si>
    <t>Obec Rožnov pod Radhoštěm celkem</t>
  </si>
  <si>
    <t>Obec Uherské Hradiště</t>
  </si>
  <si>
    <t>MV-PK2-2018-00101</t>
  </si>
  <si>
    <t>Uherské Hradiště-Asistent prevence kriminality</t>
  </si>
  <si>
    <t>MV-PK2-2018-00103</t>
  </si>
  <si>
    <t>Uherské Hradiště-Forenzní značení jízdních kol syntetickou DNA</t>
  </si>
  <si>
    <t>MV-PK2-2018-00105</t>
  </si>
  <si>
    <t>Uherské Hradiště-Kurz základů sebeobrany</t>
  </si>
  <si>
    <t>MV-PK1-2018-00035</t>
  </si>
  <si>
    <t>Uherské Hradiště-Rozšíření MKDS</t>
  </si>
  <si>
    <t>Obec Uherské Hradiště celkem</t>
  </si>
  <si>
    <t>Obec Valašské Meziříčí</t>
  </si>
  <si>
    <t>MV-PK2-2018-00164</t>
  </si>
  <si>
    <t>Valašské Meziříčí - Bezpečná lokalita</t>
  </si>
  <si>
    <t>MV-PK2-2018-00155</t>
  </si>
  <si>
    <t>Valašské Meziříčí - Odborná příprava strážníků městské policie a specialistů prevencxe - VI. etapa</t>
  </si>
  <si>
    <t>Obec Valašské Meziříčí celkem</t>
  </si>
  <si>
    <t>Obec Vsetín</t>
  </si>
  <si>
    <t>MV-PK1-2018-00067</t>
  </si>
  <si>
    <t>Vsetín - modernizace MKDS 2018</t>
  </si>
  <si>
    <t>MV-PK2-2018-00166</t>
  </si>
  <si>
    <t>Vsetín - prevencí proti krádežím jízdních kol 2018</t>
  </si>
  <si>
    <t>Obec Vsetín celkem</t>
  </si>
  <si>
    <t>Kraj Zlínský celkem</t>
  </si>
  <si>
    <t>Filtr sestavy:
( Stav žádosti &gt;= 20
 Stav žádosti &lt;= 45)</t>
  </si>
  <si>
    <t>Jihočeský kraj</t>
  </si>
  <si>
    <t>Jihočeský kraj celkem</t>
  </si>
  <si>
    <t>Kraj Jihočeský  INVESTICE celkem</t>
  </si>
  <si>
    <t>Kraj Jihočeský NEINVESTICE celkem</t>
  </si>
  <si>
    <t>Hlavní Město Praha</t>
  </si>
  <si>
    <t>Kraj Jihomoravský INVESTICE celkem</t>
  </si>
  <si>
    <t>Kraj Jihomoravský NEINVESTICE celkem</t>
  </si>
  <si>
    <t>Karlovarský kraj</t>
  </si>
  <si>
    <t>Kraj Karlovarský INVESTICE celkem</t>
  </si>
  <si>
    <t>Kraj Karlovarský NEINVESTICE celkem</t>
  </si>
  <si>
    <t>ČR INVESTICE celkem za sestavu</t>
  </si>
  <si>
    <t>ČR NEINVESTICE celkem za sestavu</t>
  </si>
  <si>
    <t>ČR Celkem za sestavu</t>
  </si>
  <si>
    <t>Královéhradecký kraj</t>
  </si>
  <si>
    <t>kraj celkem</t>
  </si>
  <si>
    <t>Kraj Moravskoslezský NEINVESTICE celkem</t>
  </si>
  <si>
    <t>Kraj Moravskoslezský INVESTICE celkem</t>
  </si>
  <si>
    <t>Kraj Olomoucký NEINVESTICE celkem</t>
  </si>
  <si>
    <t>Kraj Olomoucký INVESTICE celkem</t>
  </si>
  <si>
    <t>Olomoucký kraj</t>
  </si>
  <si>
    <t>Olomoucký kraj celkem</t>
  </si>
  <si>
    <t>Pardubický kraj</t>
  </si>
  <si>
    <t>Plzeňský kraj</t>
  </si>
  <si>
    <t>Středočeský kraj celkem</t>
  </si>
  <si>
    <t>Ústecký kraj</t>
  </si>
  <si>
    <t>Ústecký kraj celkem</t>
  </si>
  <si>
    <t>Kraj Vysočina INVESTICE celkem</t>
  </si>
  <si>
    <t>Kraj Vysočina NEINVESTICE celkem</t>
  </si>
  <si>
    <t>Hlavní Město Praha INVESTICE celkem</t>
  </si>
  <si>
    <t>Hlavní Město Praha NEINVESTICE celkem</t>
  </si>
  <si>
    <t>Kraj Hlavní Město Praha celkem</t>
  </si>
  <si>
    <t>Kraj Královéhradecký INVESTICE celkem</t>
  </si>
  <si>
    <t>Kraj Královéhradecký NEINVESTICE celkem</t>
  </si>
  <si>
    <t>Kraj Liberecký INVESTICE celkem</t>
  </si>
  <si>
    <t>Kraj Liberecký NEINVESTICE celkem</t>
  </si>
  <si>
    <t>Moravskoslezský kraj</t>
  </si>
  <si>
    <t>Kraj Zlínský NEINVESTICE celkem</t>
  </si>
  <si>
    <t>Kraj Zlínský INVESTICE celkem</t>
  </si>
  <si>
    <t>Kraj Ústecký  NEINVESTICE celkem</t>
  </si>
  <si>
    <t>Kraj Ústecký INVESTICE celkem</t>
  </si>
  <si>
    <t>Kraj Středočeský NEINVESTICE celkem</t>
  </si>
  <si>
    <t>Kraj Středočeský INVESTICE celkem</t>
  </si>
  <si>
    <t>Kraj Plzeňský NEINVESTICE celkem</t>
  </si>
  <si>
    <t>Kraj Plzeňský INVESTICE celkem</t>
  </si>
  <si>
    <t>Kraj Pardubický INVESTICE celkem</t>
  </si>
  <si>
    <t>Kraj Pardubický NEINVESTICE celkem</t>
  </si>
  <si>
    <t>Rožnov pod Radhoštěm-Forenzní značení jízdních kol 2018</t>
  </si>
  <si>
    <t>Olomouc - NA CESTĚ-Program preventivních aktivit a vrstevnické provázení pro dospívající z DD, z NRP a oběti nevhodného působení rodiny a společnosti</t>
  </si>
  <si>
    <t>Zájmové sdružení Frýdlant nad Ostravicí</t>
  </si>
  <si>
    <t>Chomutov celkem</t>
  </si>
  <si>
    <t>Chomutov - PPK Senioři 66+</t>
  </si>
  <si>
    <t>MV- 21953/OPK-2018</t>
  </si>
  <si>
    <t>Jeseník - Letní tábory s DUHOU V</t>
  </si>
  <si>
    <t>MV-PK2-2018-00178</t>
  </si>
  <si>
    <t xml:space="preserve"> -</t>
  </si>
  <si>
    <t>Veselí nad Moravou - Domovník preventista</t>
  </si>
  <si>
    <t xml:space="preserve">Příloha č. 2 </t>
  </si>
  <si>
    <t xml:space="preserve">Návrh dotace 2018 </t>
  </si>
  <si>
    <t>Návrh dotace (včetně APK a D-P na 3 roky)</t>
  </si>
  <si>
    <t>Požadavek na dotaci (včetně APK a D-P na 3 roky)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</si>
</sst>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5]#,##0.00;\(#,##0.00\)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b/>
      <sz val="14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1"/>
      <color rgb="FF000000"/>
      <name val="Calibri"/>
      <family val="2"/>
      <scheme val="minor"/>
    </font>
    <font>
      <sz val="8"/>
      <name val="Arial"/>
      <family val="2"/>
      <charset val="238"/>
    </font>
    <font>
      <sz val="8"/>
      <color rgb="FF0000FF"/>
      <name val="Arial"/>
      <family val="2"/>
      <charset val="238"/>
    </font>
    <font>
      <sz val="8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0F0F0"/>
        <bgColor rgb="FFF0F0F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0F0F0"/>
      </patternFill>
    </fill>
  </fills>
  <borders count="4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77"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12" xfId="0" applyFont="1" applyFill="1" applyBorder="1"/>
    <xf numFmtId="0" fontId="1" fillId="0" borderId="10" xfId="0" applyFont="1" applyFill="1" applyBorder="1"/>
    <xf numFmtId="164" fontId="10" fillId="4" borderId="2" xfId="1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164" fontId="10" fillId="3" borderId="2" xfId="1" applyNumberFormat="1" applyFont="1" applyFill="1" applyBorder="1" applyAlignment="1">
      <alignment horizontal="right" vertical="center" wrapText="1" readingOrder="1"/>
    </xf>
    <xf numFmtId="164" fontId="11" fillId="0" borderId="2" xfId="1" applyNumberFormat="1" applyFont="1" applyFill="1" applyBorder="1" applyAlignment="1">
      <alignment horizontal="right" vertical="top" wrapText="1" readingOrder="1"/>
    </xf>
    <xf numFmtId="164" fontId="6" fillId="0" borderId="2" xfId="1" applyNumberFormat="1" applyFont="1" applyFill="1" applyBorder="1" applyAlignment="1">
      <alignment horizontal="right" vertical="top" wrapText="1" readingOrder="1"/>
    </xf>
    <xf numFmtId="164" fontId="10" fillId="0" borderId="2" xfId="1" applyNumberFormat="1" applyFont="1" applyFill="1" applyBorder="1" applyAlignment="1">
      <alignment horizontal="right" vertical="top" wrapText="1" readingOrder="1"/>
    </xf>
    <xf numFmtId="0" fontId="6" fillId="0" borderId="2" xfId="1" applyNumberFormat="1" applyFont="1" applyFill="1" applyBorder="1" applyAlignment="1">
      <alignment horizontal="left" vertical="top" wrapText="1" readingOrder="1"/>
    </xf>
    <xf numFmtId="0" fontId="6" fillId="0" borderId="2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164" fontId="11" fillId="5" borderId="2" xfId="1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164" fontId="10" fillId="6" borderId="2" xfId="1" applyNumberFormat="1" applyFont="1" applyFill="1" applyBorder="1" applyAlignment="1">
      <alignment horizontal="right" vertical="center" wrapText="1" readingOrder="1"/>
    </xf>
    <xf numFmtId="164" fontId="9" fillId="3" borderId="2" xfId="1" applyNumberFormat="1" applyFont="1" applyFill="1" applyBorder="1" applyAlignment="1">
      <alignment horizontal="right" vertical="center" wrapText="1" readingOrder="1"/>
    </xf>
    <xf numFmtId="0" fontId="9" fillId="0" borderId="2" xfId="1" applyNumberFormat="1" applyFont="1" applyFill="1" applyBorder="1" applyAlignment="1">
      <alignment horizontal="left" vertical="top" wrapText="1" readingOrder="1"/>
    </xf>
    <xf numFmtId="0" fontId="9" fillId="0" borderId="2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164" fontId="6" fillId="2" borderId="2" xfId="1" applyNumberFormat="1" applyFont="1" applyFill="1" applyBorder="1" applyAlignment="1">
      <alignment horizontal="right" vertical="center" wrapText="1" readingOrder="1"/>
    </xf>
    <xf numFmtId="3" fontId="11" fillId="5" borderId="2" xfId="1" applyNumberFormat="1" applyFont="1" applyFill="1" applyBorder="1" applyAlignment="1">
      <alignment horizontal="right" vertical="top" wrapText="1" readingOrder="1"/>
    </xf>
    <xf numFmtId="164" fontId="6" fillId="5" borderId="2" xfId="1" applyNumberFormat="1" applyFont="1" applyFill="1" applyBorder="1" applyAlignment="1">
      <alignment horizontal="right" vertical="top" wrapText="1" readingOrder="1"/>
    </xf>
    <xf numFmtId="164" fontId="11" fillId="2" borderId="2" xfId="1" applyNumberFormat="1" applyFont="1" applyFill="1" applyBorder="1" applyAlignment="1">
      <alignment horizontal="right" vertical="center" wrapText="1" readingOrder="1"/>
    </xf>
    <xf numFmtId="0" fontId="6" fillId="5" borderId="2" xfId="1" applyNumberFormat="1" applyFont="1" applyFill="1" applyBorder="1" applyAlignment="1">
      <alignment horizontal="center" vertical="top" wrapText="1" readingOrder="1"/>
    </xf>
    <xf numFmtId="164" fontId="6" fillId="3" borderId="2" xfId="1" applyNumberFormat="1" applyFont="1" applyFill="1" applyBorder="1" applyAlignment="1">
      <alignment horizontal="right" vertical="center" wrapText="1" readingOrder="1"/>
    </xf>
    <xf numFmtId="0" fontId="6" fillId="0" borderId="15" xfId="1" applyNumberFormat="1" applyFont="1" applyFill="1" applyBorder="1" applyAlignment="1">
      <alignment vertical="top" wrapText="1" readingOrder="1"/>
    </xf>
    <xf numFmtId="0" fontId="6" fillId="0" borderId="23" xfId="1" applyNumberFormat="1" applyFont="1" applyFill="1" applyBorder="1" applyAlignment="1">
      <alignment vertical="top" wrapText="1" readingOrder="1"/>
    </xf>
    <xf numFmtId="0" fontId="3" fillId="0" borderId="3" xfId="1" applyNumberFormat="1" applyFont="1" applyFill="1" applyBorder="1" applyAlignment="1">
      <alignment horizontal="center" vertical="center" wrapText="1" readingOrder="1"/>
    </xf>
    <xf numFmtId="164" fontId="10" fillId="2" borderId="31" xfId="1" applyNumberFormat="1" applyFont="1" applyFill="1" applyBorder="1" applyAlignment="1">
      <alignment horizontal="right" vertical="center" wrapText="1" readingOrder="1"/>
    </xf>
    <xf numFmtId="0" fontId="1" fillId="0" borderId="28" xfId="0" applyFont="1" applyFill="1" applyBorder="1"/>
    <xf numFmtId="0" fontId="1" fillId="0" borderId="34" xfId="0" applyFont="1" applyFill="1" applyBorder="1"/>
    <xf numFmtId="0" fontId="1" fillId="0" borderId="30" xfId="0" applyFont="1" applyFill="1" applyBorder="1"/>
    <xf numFmtId="164" fontId="10" fillId="3" borderId="31" xfId="1" applyNumberFormat="1" applyFont="1" applyFill="1" applyBorder="1" applyAlignment="1">
      <alignment horizontal="right" vertical="center" wrapText="1" readingOrder="1"/>
    </xf>
    <xf numFmtId="0" fontId="1" fillId="0" borderId="37" xfId="0" applyFont="1" applyFill="1" applyBorder="1"/>
    <xf numFmtId="164" fontId="10" fillId="2" borderId="3" xfId="1" applyNumberFormat="1" applyFont="1" applyFill="1" applyBorder="1" applyAlignment="1">
      <alignment horizontal="right" vertical="center" wrapText="1" readingOrder="1"/>
    </xf>
    <xf numFmtId="164" fontId="11" fillId="3" borderId="26" xfId="1" applyNumberFormat="1" applyFont="1" applyFill="1" applyBorder="1" applyAlignment="1">
      <alignment horizontal="right" vertical="center" wrapText="1" readingOrder="1"/>
    </xf>
    <xf numFmtId="0" fontId="6" fillId="0" borderId="0" xfId="1" applyNumberFormat="1" applyFont="1" applyFill="1" applyBorder="1" applyAlignment="1">
      <alignment vertical="top" wrapText="1" readingOrder="1"/>
    </xf>
    <xf numFmtId="0" fontId="6" fillId="0" borderId="8" xfId="1" applyNumberFormat="1" applyFont="1" applyFill="1" applyBorder="1" applyAlignment="1">
      <alignment vertical="top" wrapText="1" readingOrder="1"/>
    </xf>
    <xf numFmtId="164" fontId="11" fillId="2" borderId="24" xfId="1" applyNumberFormat="1" applyFont="1" applyFill="1" applyBorder="1" applyAlignment="1">
      <alignment horizontal="right" vertical="center" wrapText="1" readingOrder="1"/>
    </xf>
    <xf numFmtId="0" fontId="6" fillId="0" borderId="41" xfId="1" applyNumberFormat="1" applyFont="1" applyFill="1" applyBorder="1" applyAlignment="1">
      <alignment vertical="top" wrapText="1" readingOrder="1"/>
    </xf>
    <xf numFmtId="0" fontId="6" fillId="0" borderId="21" xfId="1" applyNumberFormat="1" applyFont="1" applyFill="1" applyBorder="1" applyAlignment="1">
      <alignment vertical="top" wrapText="1" readingOrder="1"/>
    </xf>
    <xf numFmtId="0" fontId="6" fillId="0" borderId="32" xfId="1" applyNumberFormat="1" applyFont="1" applyFill="1" applyBorder="1" applyAlignment="1">
      <alignment vertical="top" wrapText="1" readingOrder="1"/>
    </xf>
    <xf numFmtId="0" fontId="6" fillId="0" borderId="43" xfId="1" applyNumberFormat="1" applyFont="1" applyFill="1" applyBorder="1" applyAlignment="1">
      <alignment vertical="top" wrapText="1" readingOrder="1"/>
    </xf>
    <xf numFmtId="0" fontId="6" fillId="0" borderId="17" xfId="1" applyNumberFormat="1" applyFont="1" applyFill="1" applyBorder="1" applyAlignment="1">
      <alignment horizontal="left" vertical="top" wrapText="1" readingOrder="1"/>
    </xf>
    <xf numFmtId="0" fontId="6" fillId="0" borderId="44" xfId="1" applyNumberFormat="1" applyFont="1" applyFill="1" applyBorder="1" applyAlignment="1">
      <alignment horizontal="left" vertical="top" wrapText="1" readingOrder="1"/>
    </xf>
    <xf numFmtId="0" fontId="6" fillId="0" borderId="31" xfId="1" applyNumberFormat="1" applyFont="1" applyFill="1" applyBorder="1" applyAlignment="1">
      <alignment horizontal="center" vertical="top" wrapText="1" readingOrder="1"/>
    </xf>
    <xf numFmtId="0" fontId="6" fillId="0" borderId="22" xfId="1" applyNumberFormat="1" applyFont="1" applyFill="1" applyBorder="1" applyAlignment="1">
      <alignment horizontal="left" vertical="top" wrapText="1" readingOrder="1"/>
    </xf>
    <xf numFmtId="0" fontId="6" fillId="0" borderId="24" xfId="1" applyNumberFormat="1" applyFont="1" applyFill="1" applyBorder="1" applyAlignment="1">
      <alignment horizontal="center" vertical="top" wrapText="1" readingOrder="1"/>
    </xf>
    <xf numFmtId="0" fontId="6" fillId="0" borderId="31" xfId="1" applyNumberFormat="1" applyFont="1" applyFill="1" applyBorder="1" applyAlignment="1">
      <alignment horizontal="left" vertical="top" wrapText="1" readingOrder="1"/>
    </xf>
    <xf numFmtId="0" fontId="1" fillId="0" borderId="18" xfId="0" applyFont="1" applyFill="1" applyBorder="1"/>
    <xf numFmtId="0" fontId="1" fillId="0" borderId="48" xfId="0" applyFont="1" applyFill="1" applyBorder="1"/>
    <xf numFmtId="0" fontId="1" fillId="0" borderId="25" xfId="0" applyFont="1" applyFill="1" applyBorder="1"/>
    <xf numFmtId="164" fontId="9" fillId="6" borderId="2" xfId="1" applyNumberFormat="1" applyFont="1" applyFill="1" applyBorder="1" applyAlignment="1">
      <alignment horizontal="right" vertical="center" wrapText="1" readingOrder="1"/>
    </xf>
    <xf numFmtId="3" fontId="1" fillId="0" borderId="0" xfId="0" applyNumberFormat="1" applyFont="1" applyFill="1" applyBorder="1"/>
    <xf numFmtId="3" fontId="3" fillId="0" borderId="3" xfId="1" applyNumberFormat="1" applyFont="1" applyFill="1" applyBorder="1" applyAlignment="1">
      <alignment horizontal="center" vertical="center" wrapText="1" readingOrder="1"/>
    </xf>
    <xf numFmtId="3" fontId="10" fillId="3" borderId="31" xfId="1" applyNumberFormat="1" applyFont="1" applyFill="1" applyBorder="1" applyAlignment="1">
      <alignment horizontal="right" vertical="center" wrapText="1" readingOrder="1"/>
    </xf>
    <xf numFmtId="3" fontId="11" fillId="2" borderId="35" xfId="1" applyNumberFormat="1" applyFont="1" applyFill="1" applyBorder="1" applyAlignment="1">
      <alignment horizontal="right" vertical="center" wrapText="1" readingOrder="1"/>
    </xf>
    <xf numFmtId="3" fontId="6" fillId="2" borderId="29" xfId="1" applyNumberFormat="1" applyFont="1" applyFill="1" applyBorder="1" applyAlignment="1">
      <alignment horizontal="right" vertical="center" wrapText="1" readingOrder="1"/>
    </xf>
    <xf numFmtId="3" fontId="10" fillId="2" borderId="38" xfId="1" applyNumberFormat="1" applyFont="1" applyFill="1" applyBorder="1" applyAlignment="1">
      <alignment horizontal="right" vertical="center" wrapText="1" readingOrder="1"/>
    </xf>
    <xf numFmtId="3" fontId="6" fillId="0" borderId="2" xfId="1" applyNumberFormat="1" applyFont="1" applyFill="1" applyBorder="1" applyAlignment="1">
      <alignment horizontal="right" vertical="top" wrapText="1" readingOrder="1"/>
    </xf>
    <xf numFmtId="3" fontId="10" fillId="4" borderId="2" xfId="1" applyNumberFormat="1" applyFont="1" applyFill="1" applyBorder="1" applyAlignment="1">
      <alignment horizontal="right" vertical="top" wrapText="1" readingOrder="1"/>
    </xf>
    <xf numFmtId="3" fontId="11" fillId="0" borderId="2" xfId="1" applyNumberFormat="1" applyFont="1" applyFill="1" applyBorder="1" applyAlignment="1">
      <alignment horizontal="right" vertical="top" wrapText="1" readingOrder="1"/>
    </xf>
    <xf numFmtId="3" fontId="10" fillId="3" borderId="2" xfId="1" applyNumberFormat="1" applyFont="1" applyFill="1" applyBorder="1" applyAlignment="1">
      <alignment horizontal="right" vertical="center" wrapText="1" readingOrder="1"/>
    </xf>
    <xf numFmtId="3" fontId="10" fillId="0" borderId="2" xfId="1" applyNumberFormat="1" applyFont="1" applyFill="1" applyBorder="1" applyAlignment="1">
      <alignment horizontal="right" vertical="top" wrapText="1" readingOrder="1"/>
    </xf>
    <xf numFmtId="3" fontId="6" fillId="5" borderId="2" xfId="1" applyNumberFormat="1" applyFont="1" applyFill="1" applyBorder="1" applyAlignment="1">
      <alignment horizontal="right" vertical="top" wrapText="1" readingOrder="1"/>
    </xf>
    <xf numFmtId="3" fontId="11" fillId="2" borderId="24" xfId="1" applyNumberFormat="1" applyFont="1" applyFill="1" applyBorder="1" applyAlignment="1">
      <alignment horizontal="right" vertical="center" wrapText="1" readingOrder="1"/>
    </xf>
    <xf numFmtId="3" fontId="6" fillId="2" borderId="2" xfId="1" applyNumberFormat="1" applyFont="1" applyFill="1" applyBorder="1" applyAlignment="1">
      <alignment horizontal="right" vertical="center" wrapText="1" readingOrder="1"/>
    </xf>
    <xf numFmtId="3" fontId="10" fillId="2" borderId="3" xfId="1" applyNumberFormat="1" applyFont="1" applyFill="1" applyBorder="1" applyAlignment="1">
      <alignment horizontal="right" vertical="center" wrapText="1" readingOrder="1"/>
    </xf>
    <xf numFmtId="3" fontId="10" fillId="6" borderId="2" xfId="1" applyNumberFormat="1" applyFont="1" applyFill="1" applyBorder="1" applyAlignment="1">
      <alignment horizontal="right" vertical="center" wrapText="1" readingOrder="1"/>
    </xf>
    <xf numFmtId="3" fontId="9" fillId="6" borderId="2" xfId="1" applyNumberFormat="1" applyFont="1" applyFill="1" applyBorder="1" applyAlignment="1">
      <alignment horizontal="right" vertical="center" wrapText="1" readingOrder="1"/>
    </xf>
    <xf numFmtId="3" fontId="11" fillId="2" borderId="2" xfId="1" applyNumberFormat="1" applyFont="1" applyFill="1" applyBorder="1" applyAlignment="1">
      <alignment horizontal="right" vertical="center" wrapText="1" readingOrder="1"/>
    </xf>
    <xf numFmtId="3" fontId="10" fillId="2" borderId="31" xfId="1" applyNumberFormat="1" applyFont="1" applyFill="1" applyBorder="1" applyAlignment="1">
      <alignment horizontal="right" vertical="center" wrapText="1" readingOrder="1"/>
    </xf>
    <xf numFmtId="3" fontId="10" fillId="2" borderId="33" xfId="1" applyNumberFormat="1" applyFont="1" applyFill="1" applyBorder="1" applyAlignment="1">
      <alignment horizontal="right" vertical="center" wrapText="1" readingOrder="1"/>
    </xf>
    <xf numFmtId="3" fontId="11" fillId="3" borderId="27" xfId="1" applyNumberFormat="1" applyFont="1" applyFill="1" applyBorder="1" applyAlignment="1">
      <alignment horizontal="right" vertical="center" wrapText="1" readingOrder="1"/>
    </xf>
    <xf numFmtId="3" fontId="6" fillId="3" borderId="29" xfId="1" applyNumberFormat="1" applyFont="1" applyFill="1" applyBorder="1" applyAlignment="1">
      <alignment horizontal="right" vertical="center" wrapText="1" readingOrder="1"/>
    </xf>
    <xf numFmtId="3" fontId="10" fillId="3" borderId="38" xfId="1" applyNumberFormat="1" applyFont="1" applyFill="1" applyBorder="1" applyAlignment="1">
      <alignment horizontal="right" vertical="center" wrapText="1" readingOrder="1"/>
    </xf>
    <xf numFmtId="0" fontId="6" fillId="0" borderId="2" xfId="1" applyNumberFormat="1" applyFont="1" applyFill="1" applyBorder="1" applyAlignment="1">
      <alignment horizontal="center" vertical="top" wrapText="1" readingOrder="1"/>
    </xf>
    <xf numFmtId="0" fontId="3" fillId="0" borderId="33" xfId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0" borderId="29" xfId="1" applyNumberFormat="1" applyFont="1" applyFill="1" applyBorder="1" applyAlignment="1">
      <alignment horizontal="center" vertical="center" wrapText="1"/>
    </xf>
    <xf numFmtId="0" fontId="6" fillId="0" borderId="42" xfId="1" applyNumberFormat="1" applyFont="1" applyFill="1" applyBorder="1" applyAlignment="1">
      <alignment horizontal="center" vertical="center" wrapText="1"/>
    </xf>
    <xf numFmtId="0" fontId="6" fillId="0" borderId="6" xfId="1" applyNumberFormat="1" applyFont="1" applyFill="1" applyBorder="1" applyAlignment="1">
      <alignment horizontal="center" vertical="center" wrapText="1"/>
    </xf>
    <xf numFmtId="0" fontId="6" fillId="0" borderId="9" xfId="1" applyNumberFormat="1" applyFont="1" applyFill="1" applyBorder="1" applyAlignment="1">
      <alignment horizontal="center" vertical="center" wrapText="1"/>
    </xf>
    <xf numFmtId="0" fontId="6" fillId="0" borderId="36" xfId="1" applyNumberFormat="1" applyFont="1" applyFill="1" applyBorder="1" applyAlignment="1">
      <alignment horizontal="center" vertical="center" wrapText="1"/>
    </xf>
    <xf numFmtId="0" fontId="5" fillId="0" borderId="38" xfId="1" applyNumberFormat="1" applyFont="1" applyFill="1" applyBorder="1" applyAlignment="1">
      <alignment horizontal="center" vertical="center" wrapText="1"/>
    </xf>
    <xf numFmtId="0" fontId="5" fillId="0" borderId="35" xfId="1" applyNumberFormat="1" applyFont="1" applyFill="1" applyBorder="1" applyAlignment="1">
      <alignment horizontal="center" vertical="center" wrapText="1"/>
    </xf>
    <xf numFmtId="0" fontId="5" fillId="0" borderId="29" xfId="1" applyNumberFormat="1" applyFont="1" applyFill="1" applyBorder="1" applyAlignment="1">
      <alignment horizontal="center" vertical="center" wrapText="1"/>
    </xf>
    <xf numFmtId="0" fontId="6" fillId="0" borderId="23" xfId="1" applyNumberFormat="1" applyFont="1" applyFill="1" applyBorder="1" applyAlignment="1">
      <alignment horizontal="center" vertical="center" wrapText="1"/>
    </xf>
    <xf numFmtId="0" fontId="6" fillId="0" borderId="41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Fill="1" applyBorder="1" applyAlignment="1">
      <alignment horizontal="center" vertical="center" wrapText="1"/>
    </xf>
    <xf numFmtId="0" fontId="6" fillId="0" borderId="8" xfId="1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 readingOrder="1"/>
    </xf>
    <xf numFmtId="0" fontId="6" fillId="0" borderId="29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center" vertical="top" wrapText="1" readingOrder="1"/>
    </xf>
    <xf numFmtId="0" fontId="6" fillId="0" borderId="2" xfId="1" applyNumberFormat="1" applyFont="1" applyFill="1" applyBorder="1" applyAlignment="1">
      <alignment horizontal="left" vertical="top" wrapText="1" readingOrder="1"/>
    </xf>
    <xf numFmtId="0" fontId="1" fillId="0" borderId="8" xfId="0" applyFont="1" applyFill="1" applyBorder="1" applyAlignment="1">
      <alignment horizontal="right" vertical="center"/>
    </xf>
    <xf numFmtId="0" fontId="6" fillId="0" borderId="2" xfId="1" applyNumberFormat="1" applyFont="1" applyFill="1" applyBorder="1" applyAlignment="1">
      <alignment horizontal="center" vertical="top" wrapText="1" readingOrder="1"/>
    </xf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4" fontId="2" fillId="0" borderId="11" xfId="1" applyNumberFormat="1" applyFont="1" applyFill="1" applyBorder="1" applyAlignment="1">
      <alignment horizontal="center" vertical="center" wrapText="1" readingOrder="1"/>
    </xf>
    <xf numFmtId="4" fontId="2" fillId="0" borderId="4" xfId="1" applyNumberFormat="1" applyFont="1" applyFill="1" applyBorder="1" applyAlignment="1">
      <alignment horizontal="center" vertical="center" wrapText="1" readingOrder="1"/>
    </xf>
    <xf numFmtId="4" fontId="2" fillId="0" borderId="5" xfId="1" applyNumberFormat="1" applyFont="1" applyFill="1" applyBorder="1" applyAlignment="1">
      <alignment horizontal="center" vertical="center" wrapText="1" readingOrder="1"/>
    </xf>
    <xf numFmtId="0" fontId="3" fillId="0" borderId="3" xfId="1" applyNumberFormat="1" applyFont="1" applyFill="1" applyBorder="1" applyAlignment="1">
      <alignment horizontal="center" vertical="center" wrapText="1" readingOrder="1"/>
    </xf>
    <xf numFmtId="0" fontId="5" fillId="3" borderId="2" xfId="1" applyNumberFormat="1" applyFont="1" applyFill="1" applyBorder="1" applyAlignment="1">
      <alignment horizontal="left" vertical="center" wrapText="1" readingOrder="1"/>
    </xf>
    <xf numFmtId="0" fontId="5" fillId="3" borderId="29" xfId="1" applyNumberFormat="1" applyFont="1" applyFill="1" applyBorder="1" applyAlignment="1">
      <alignment horizontal="left" vertical="center" wrapText="1" readingOrder="1"/>
    </xf>
    <xf numFmtId="0" fontId="10" fillId="0" borderId="28" xfId="0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right" vertical="center"/>
    </xf>
    <xf numFmtId="0" fontId="10" fillId="0" borderId="28" xfId="1" applyNumberFormat="1" applyFont="1" applyFill="1" applyBorder="1" applyAlignment="1">
      <alignment horizontal="right" vertical="center" wrapText="1" readingOrder="1"/>
    </xf>
    <xf numFmtId="0" fontId="10" fillId="0" borderId="2" xfId="1" applyNumberFormat="1" applyFont="1" applyFill="1" applyBorder="1" applyAlignment="1">
      <alignment horizontal="right" vertical="center" wrapText="1" readingOrder="1"/>
    </xf>
    <xf numFmtId="0" fontId="6" fillId="0" borderId="28" xfId="1" applyNumberFormat="1" applyFont="1" applyFill="1" applyBorder="1" applyAlignment="1">
      <alignment horizontal="left" vertical="top" wrapText="1" readingOrder="1"/>
    </xf>
    <xf numFmtId="0" fontId="4" fillId="2" borderId="25" xfId="1" applyNumberFormat="1" applyFont="1" applyFill="1" applyBorder="1" applyAlignment="1">
      <alignment horizontal="left" vertical="center" wrapText="1" readingOrder="1"/>
    </xf>
    <xf numFmtId="0" fontId="4" fillId="2" borderId="26" xfId="1" applyNumberFormat="1" applyFont="1" applyFill="1" applyBorder="1" applyAlignment="1">
      <alignment horizontal="left" vertical="center" wrapText="1" readingOrder="1"/>
    </xf>
    <xf numFmtId="0" fontId="4" fillId="2" borderId="27" xfId="1" applyNumberFormat="1" applyFont="1" applyFill="1" applyBorder="1" applyAlignment="1">
      <alignment horizontal="left" vertical="center" wrapText="1" readingOrder="1"/>
    </xf>
    <xf numFmtId="0" fontId="6" fillId="0" borderId="28" xfId="1" applyNumberFormat="1" applyFont="1" applyFill="1" applyBorder="1" applyAlignment="1">
      <alignment horizontal="right" vertical="center" wrapText="1" readingOrder="1"/>
    </xf>
    <xf numFmtId="0" fontId="6" fillId="0" borderId="2" xfId="1" applyNumberFormat="1" applyFont="1" applyFill="1" applyBorder="1" applyAlignment="1">
      <alignment horizontal="right" vertical="center" wrapText="1" readingOrder="1"/>
    </xf>
    <xf numFmtId="0" fontId="10" fillId="0" borderId="30" xfId="1" applyNumberFormat="1" applyFont="1" applyFill="1" applyBorder="1" applyAlignment="1">
      <alignment horizontal="right" vertical="center" wrapText="1" readingOrder="1"/>
    </xf>
    <xf numFmtId="0" fontId="10" fillId="0" borderId="31" xfId="1" applyNumberFormat="1" applyFont="1" applyFill="1" applyBorder="1" applyAlignment="1">
      <alignment horizontal="right" vertical="center" wrapText="1" readingOrder="1"/>
    </xf>
    <xf numFmtId="0" fontId="11" fillId="0" borderId="40" xfId="1" applyNumberFormat="1" applyFont="1" applyFill="1" applyBorder="1" applyAlignment="1">
      <alignment horizontal="right" vertical="center" wrapText="1" readingOrder="1"/>
    </xf>
    <xf numFmtId="0" fontId="11" fillId="0" borderId="24" xfId="1" applyNumberFormat="1" applyFont="1" applyFill="1" applyBorder="1" applyAlignment="1">
      <alignment horizontal="right" vertical="center" wrapText="1" readingOrder="1"/>
    </xf>
    <xf numFmtId="0" fontId="5" fillId="3" borderId="28" xfId="1" applyNumberFormat="1" applyFont="1" applyFill="1" applyBorder="1" applyAlignment="1">
      <alignment horizontal="left" vertical="center" wrapText="1" readingOrder="1"/>
    </xf>
    <xf numFmtId="0" fontId="6" fillId="0" borderId="15" xfId="1" applyNumberFormat="1" applyFont="1" applyFill="1" applyBorder="1" applyAlignment="1">
      <alignment horizontal="center" vertical="top" wrapText="1" readingOrder="1"/>
    </xf>
    <xf numFmtId="0" fontId="6" fillId="0" borderId="23" xfId="1" applyNumberFormat="1" applyFont="1" applyFill="1" applyBorder="1" applyAlignment="1">
      <alignment horizontal="center" vertical="top" wrapText="1" readingOrder="1"/>
    </xf>
    <xf numFmtId="0" fontId="6" fillId="0" borderId="36" xfId="1" applyNumberFormat="1" applyFont="1" applyFill="1" applyBorder="1" applyAlignment="1">
      <alignment horizontal="center" vertical="top" wrapText="1" readingOrder="1"/>
    </xf>
    <xf numFmtId="0" fontId="9" fillId="0" borderId="28" xfId="1" applyNumberFormat="1" applyFont="1" applyFill="1" applyBorder="1" applyAlignment="1">
      <alignment horizontal="right" vertical="center" wrapText="1" readingOrder="1"/>
    </xf>
    <xf numFmtId="0" fontId="9" fillId="0" borderId="2" xfId="1" applyNumberFormat="1" applyFont="1" applyFill="1" applyBorder="1" applyAlignment="1">
      <alignment horizontal="right" vertical="center" wrapText="1" readingOrder="1"/>
    </xf>
    <xf numFmtId="0" fontId="6" fillId="5" borderId="2" xfId="1" applyNumberFormat="1" applyFont="1" applyFill="1" applyBorder="1" applyAlignment="1">
      <alignment horizontal="left" vertical="top" wrapText="1" readingOrder="1"/>
    </xf>
    <xf numFmtId="0" fontId="10" fillId="0" borderId="3" xfId="1" applyNumberFormat="1" applyFont="1" applyFill="1" applyBorder="1" applyAlignment="1">
      <alignment horizontal="right" vertical="center" wrapText="1" readingOrder="1"/>
    </xf>
    <xf numFmtId="0" fontId="6" fillId="0" borderId="2" xfId="1" applyNumberFormat="1" applyFont="1" applyFill="1" applyBorder="1" applyAlignment="1">
      <alignment horizontal="center" vertical="center" wrapText="1" readingOrder="1"/>
    </xf>
    <xf numFmtId="0" fontId="6" fillId="0" borderId="15" xfId="1" applyNumberFormat="1" applyFont="1" applyFill="1" applyBorder="1" applyAlignment="1">
      <alignment horizontal="left" vertical="top" wrapText="1" readingOrder="1"/>
    </xf>
    <xf numFmtId="0" fontId="6" fillId="0" borderId="17" xfId="1" applyNumberFormat="1" applyFont="1" applyFill="1" applyBorder="1" applyAlignment="1">
      <alignment horizontal="left" vertical="top" wrapText="1" readingOrder="1"/>
    </xf>
    <xf numFmtId="0" fontId="4" fillId="2" borderId="45" xfId="1" applyNumberFormat="1" applyFont="1" applyFill="1" applyBorder="1" applyAlignment="1">
      <alignment horizontal="left" vertical="center" wrapText="1" readingOrder="1"/>
    </xf>
    <xf numFmtId="0" fontId="4" fillId="2" borderId="46" xfId="1" applyNumberFormat="1" applyFont="1" applyFill="1" applyBorder="1" applyAlignment="1">
      <alignment horizontal="left" vertical="center" wrapText="1" readingOrder="1"/>
    </xf>
    <xf numFmtId="0" fontId="4" fillId="2" borderId="47" xfId="1" applyNumberFormat="1" applyFont="1" applyFill="1" applyBorder="1" applyAlignment="1">
      <alignment horizontal="left" vertical="center" wrapText="1" readingOrder="1"/>
    </xf>
    <xf numFmtId="0" fontId="5" fillId="3" borderId="25" xfId="1" applyNumberFormat="1" applyFont="1" applyFill="1" applyBorder="1" applyAlignment="1">
      <alignment horizontal="left" vertical="center" wrapText="1" readingOrder="1"/>
    </xf>
    <xf numFmtId="0" fontId="5" fillId="3" borderId="26" xfId="1" applyNumberFormat="1" applyFont="1" applyFill="1" applyBorder="1" applyAlignment="1">
      <alignment horizontal="left" vertical="center" wrapText="1" readingOrder="1"/>
    </xf>
    <xf numFmtId="0" fontId="5" fillId="3" borderId="27" xfId="1" applyNumberFormat="1" applyFont="1" applyFill="1" applyBorder="1" applyAlignment="1">
      <alignment horizontal="left" vertical="center" wrapText="1" readingOrder="1"/>
    </xf>
    <xf numFmtId="0" fontId="6" fillId="0" borderId="31" xfId="1" applyNumberFormat="1" applyFont="1" applyFill="1" applyBorder="1" applyAlignment="1">
      <alignment horizontal="center" vertical="top" wrapText="1" readingOrder="1"/>
    </xf>
    <xf numFmtId="0" fontId="6" fillId="0" borderId="24" xfId="1" applyNumberFormat="1" applyFont="1" applyFill="1" applyBorder="1" applyAlignment="1">
      <alignment horizontal="center" vertical="top" wrapText="1" readingOrder="1"/>
    </xf>
    <xf numFmtId="0" fontId="6" fillId="0" borderId="0" xfId="1" applyNumberFormat="1" applyFont="1" applyFill="1" applyBorder="1" applyAlignment="1">
      <alignment horizontal="center" vertical="top" wrapText="1" readingOrder="1"/>
    </xf>
    <xf numFmtId="0" fontId="6" fillId="0" borderId="6" xfId="1" applyNumberFormat="1" applyFont="1" applyFill="1" applyBorder="1" applyAlignment="1">
      <alignment horizontal="center" vertical="top" wrapText="1" readingOrder="1"/>
    </xf>
    <xf numFmtId="0" fontId="6" fillId="0" borderId="8" xfId="1" applyNumberFormat="1" applyFont="1" applyFill="1" applyBorder="1" applyAlignment="1">
      <alignment horizontal="center" vertical="top" wrapText="1" readingOrder="1"/>
    </xf>
    <xf numFmtId="0" fontId="6" fillId="0" borderId="9" xfId="1" applyNumberFormat="1" applyFont="1" applyFill="1" applyBorder="1" applyAlignment="1">
      <alignment horizontal="center" vertical="top" wrapText="1" readingOrder="1"/>
    </xf>
    <xf numFmtId="0" fontId="9" fillId="0" borderId="28" xfId="1" applyNumberFormat="1" applyFont="1" applyFill="1" applyBorder="1" applyAlignment="1">
      <alignment horizontal="left" vertical="center" wrapText="1" readingOrder="1"/>
    </xf>
    <xf numFmtId="0" fontId="9" fillId="0" borderId="2" xfId="1" applyNumberFormat="1" applyFont="1" applyFill="1" applyBorder="1" applyAlignment="1">
      <alignment horizontal="left" vertical="center" wrapText="1" readingOrder="1"/>
    </xf>
    <xf numFmtId="0" fontId="10" fillId="0" borderId="28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horizontal="left" vertical="top" wrapText="1"/>
    </xf>
    <xf numFmtId="0" fontId="10" fillId="0" borderId="2" xfId="1" applyNumberFormat="1" applyFont="1" applyFill="1" applyBorder="1" applyAlignment="1">
      <alignment horizontal="right" vertical="center" wrapText="1"/>
    </xf>
    <xf numFmtId="0" fontId="4" fillId="2" borderId="24" xfId="1" applyNumberFormat="1" applyFont="1" applyFill="1" applyBorder="1" applyAlignment="1">
      <alignment horizontal="left" vertical="center" wrapText="1" readingOrder="1"/>
    </xf>
    <xf numFmtId="0" fontId="4" fillId="2" borderId="35" xfId="1" applyNumberFormat="1" applyFont="1" applyFill="1" applyBorder="1" applyAlignment="1">
      <alignment horizontal="left" vertical="center" wrapText="1" readingOrder="1"/>
    </xf>
    <xf numFmtId="0" fontId="6" fillId="0" borderId="16" xfId="1" applyNumberFormat="1" applyFont="1" applyFill="1" applyBorder="1" applyAlignment="1">
      <alignment horizontal="center" vertical="top" wrapText="1" readingOrder="1"/>
    </xf>
    <xf numFmtId="0" fontId="6" fillId="0" borderId="19" xfId="1" applyNumberFormat="1" applyFont="1" applyFill="1" applyBorder="1" applyAlignment="1">
      <alignment horizontal="center" vertical="top" wrapText="1" readingOrder="1"/>
    </xf>
    <xf numFmtId="0" fontId="6" fillId="0" borderId="20" xfId="1" applyNumberFormat="1" applyFont="1" applyFill="1" applyBorder="1" applyAlignment="1">
      <alignment horizontal="center" vertical="top" wrapText="1" readingOrder="1"/>
    </xf>
    <xf numFmtId="0" fontId="6" fillId="0" borderId="21" xfId="1" applyNumberFormat="1" applyFont="1" applyFill="1" applyBorder="1" applyAlignment="1">
      <alignment horizontal="center" vertical="top" wrapText="1" readingOrder="1"/>
    </xf>
    <xf numFmtId="0" fontId="6" fillId="0" borderId="32" xfId="1" applyNumberFormat="1" applyFont="1" applyFill="1" applyBorder="1" applyAlignment="1">
      <alignment horizontal="center" vertical="top" wrapText="1" readingOrder="1"/>
    </xf>
    <xf numFmtId="0" fontId="11" fillId="0" borderId="28" xfId="1" applyNumberFormat="1" applyFont="1" applyFill="1" applyBorder="1" applyAlignment="1">
      <alignment horizontal="right" vertical="center" wrapText="1" readingOrder="1"/>
    </xf>
    <xf numFmtId="0" fontId="11" fillId="0" borderId="2" xfId="1" applyNumberFormat="1" applyFont="1" applyFill="1" applyBorder="1" applyAlignment="1">
      <alignment horizontal="right" vertical="center" wrapText="1" readingOrder="1"/>
    </xf>
    <xf numFmtId="0" fontId="7" fillId="0" borderId="0" xfId="1" applyNumberFormat="1" applyFont="1" applyFill="1" applyBorder="1" applyAlignment="1">
      <alignment vertical="top" wrapText="1" readingOrder="1"/>
    </xf>
    <xf numFmtId="0" fontId="7" fillId="0" borderId="0" xfId="1" applyNumberFormat="1" applyFont="1" applyFill="1" applyBorder="1" applyAlignment="1">
      <alignment horizontal="center" vertical="top" wrapText="1" readingOrder="1"/>
    </xf>
    <xf numFmtId="0" fontId="11" fillId="3" borderId="25" xfId="1" applyNumberFormat="1" applyFont="1" applyFill="1" applyBorder="1" applyAlignment="1">
      <alignment horizontal="right" vertical="center" wrapText="1" readingOrder="1"/>
    </xf>
    <xf numFmtId="0" fontId="11" fillId="3" borderId="26" xfId="1" applyNumberFormat="1" applyFont="1" applyFill="1" applyBorder="1" applyAlignment="1">
      <alignment horizontal="right" vertical="center" wrapText="1" readingOrder="1"/>
    </xf>
    <xf numFmtId="0" fontId="6" fillId="3" borderId="28" xfId="1" applyNumberFormat="1" applyFont="1" applyFill="1" applyBorder="1" applyAlignment="1">
      <alignment horizontal="right" vertical="center" wrapText="1" readingOrder="1"/>
    </xf>
    <xf numFmtId="0" fontId="6" fillId="3" borderId="2" xfId="1" applyNumberFormat="1" applyFont="1" applyFill="1" applyBorder="1" applyAlignment="1">
      <alignment horizontal="right" vertical="center" wrapText="1" readingOrder="1"/>
    </xf>
    <xf numFmtId="0" fontId="10" fillId="3" borderId="30" xfId="1" applyNumberFormat="1" applyFont="1" applyFill="1" applyBorder="1" applyAlignment="1">
      <alignment horizontal="right" vertical="center" wrapText="1" readingOrder="1"/>
    </xf>
    <xf numFmtId="0" fontId="10" fillId="3" borderId="31" xfId="1" applyNumberFormat="1" applyFont="1" applyFill="1" applyBorder="1" applyAlignment="1">
      <alignment horizontal="right" vertical="center" wrapText="1" readingOrder="1"/>
    </xf>
    <xf numFmtId="0" fontId="10" fillId="0" borderId="39" xfId="1" applyNumberFormat="1" applyFont="1" applyFill="1" applyBorder="1" applyAlignment="1">
      <alignment horizontal="right" vertical="center" wrapText="1" readingOrder="1"/>
    </xf>
    <xf numFmtId="0" fontId="6" fillId="0" borderId="12" xfId="1" applyNumberFormat="1" applyFont="1" applyFill="1" applyBorder="1" applyAlignment="1">
      <alignment horizontal="center" vertical="top" wrapText="1" readingOrder="1"/>
    </xf>
    <xf numFmtId="0" fontId="6" fillId="0" borderId="13" xfId="1" applyNumberFormat="1" applyFont="1" applyFill="1" applyBorder="1" applyAlignment="1">
      <alignment horizontal="center" vertical="top" wrapText="1" readingOrder="1"/>
    </xf>
    <xf numFmtId="0" fontId="6" fillId="0" borderId="14" xfId="1" applyNumberFormat="1" applyFont="1" applyFill="1" applyBorder="1" applyAlignment="1">
      <alignment horizontal="center" vertical="top" wrapText="1" readingOrder="1"/>
    </xf>
    <xf numFmtId="0" fontId="6" fillId="0" borderId="10" xfId="1" applyNumberFormat="1" applyFont="1" applyFill="1" applyBorder="1" applyAlignment="1">
      <alignment horizontal="center" vertical="top" wrapText="1" readingOrder="1"/>
    </xf>
    <xf numFmtId="0" fontId="6" fillId="0" borderId="7" xfId="1" applyNumberFormat="1" applyFont="1" applyFill="1" applyBorder="1" applyAlignment="1">
      <alignment horizontal="center" vertical="top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CDCDC"/>
      <rgbColor rgb="00F0F0F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99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3</xdr:col>
      <xdr:colOff>509092</xdr:colOff>
      <xdr:row>2</xdr:row>
      <xdr:rowOff>443877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2"/>
  <sheetViews>
    <sheetView showGridLines="0" tabSelected="1" topLeftCell="D5" zoomScale="80" zoomScaleNormal="80" workbookViewId="0">
      <pane ySplit="5" topLeftCell="A10" activePane="bottomLeft" state="frozen"/>
      <selection activeCell="A6" sqref="A6"/>
      <selection pane="bottomLeft" activeCell="I12" sqref="I12"/>
    </sheetView>
  </sheetViews>
  <sheetFormatPr defaultRowHeight="15" x14ac:dyDescent="0.25"/>
  <cols>
    <col min="1" max="1" width="0.28515625" style="21" customWidth="1"/>
    <col min="2" max="2" width="1.7109375" style="21" customWidth="1"/>
    <col min="3" max="3" width="16.5703125" style="21" customWidth="1"/>
    <col min="4" max="5" width="52.28515625" style="21" customWidth="1"/>
    <col min="6" max="8" width="13.85546875" style="21" customWidth="1"/>
    <col min="9" max="9" width="13.85546875" style="57" customWidth="1"/>
    <col min="10" max="10" width="10.42578125" style="21" customWidth="1"/>
    <col min="11" max="13" width="8.85546875" style="21" customWidth="1"/>
    <col min="14" max="14" width="2" style="21" customWidth="1"/>
    <col min="15" max="15" width="6.85546875" style="82" customWidth="1"/>
    <col min="16" max="16" width="8.85546875" style="82" customWidth="1"/>
    <col min="17" max="17" width="0" hidden="1" customWidth="1"/>
  </cols>
  <sheetData>
    <row r="1" spans="1:16" ht="0.2" customHeight="1" x14ac:dyDescent="0.25"/>
    <row r="2" spans="1:16" ht="15" customHeight="1" x14ac:dyDescent="0.25">
      <c r="O2" s="102" t="s">
        <v>0</v>
      </c>
      <c r="P2" s="103"/>
    </row>
    <row r="3" spans="1:16" ht="35.65" customHeight="1" x14ac:dyDescent="0.25">
      <c r="C3" s="104"/>
      <c r="D3" s="104"/>
      <c r="O3" s="102"/>
      <c r="P3" s="103"/>
    </row>
    <row r="4" spans="1:16" x14ac:dyDescent="0.25">
      <c r="O4" s="102"/>
      <c r="P4" s="103"/>
    </row>
    <row r="5" spans="1:16" ht="15.75" thickBot="1" x14ac:dyDescent="0.3">
      <c r="M5" s="100" t="s">
        <v>810</v>
      </c>
      <c r="N5" s="100"/>
      <c r="O5" s="100"/>
      <c r="P5" s="100"/>
    </row>
    <row r="6" spans="1:16" ht="47.25" customHeight="1" x14ac:dyDescent="0.25">
      <c r="A6" s="3"/>
      <c r="B6" s="105" t="s">
        <v>1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7"/>
    </row>
    <row r="7" spans="1:16" ht="3.75" customHeight="1" x14ac:dyDescent="0.25">
      <c r="A7" s="4"/>
      <c r="P7" s="83"/>
    </row>
    <row r="8" spans="1:16" ht="4.1500000000000004" customHeight="1" x14ac:dyDescent="0.25">
      <c r="A8" s="4"/>
      <c r="P8" s="83"/>
    </row>
    <row r="9" spans="1:16" ht="57" customHeight="1" thickBot="1" x14ac:dyDescent="0.3">
      <c r="A9" s="33"/>
      <c r="B9" s="108" t="s">
        <v>2</v>
      </c>
      <c r="C9" s="108"/>
      <c r="D9" s="108" t="s">
        <v>3</v>
      </c>
      <c r="E9" s="108"/>
      <c r="F9" s="31" t="s">
        <v>4</v>
      </c>
      <c r="G9" s="31" t="s">
        <v>813</v>
      </c>
      <c r="H9" s="31" t="s">
        <v>812</v>
      </c>
      <c r="I9" s="58" t="s">
        <v>811</v>
      </c>
      <c r="J9" s="31" t="s">
        <v>5</v>
      </c>
      <c r="K9" s="31" t="s">
        <v>6</v>
      </c>
      <c r="L9" s="31" t="s">
        <v>7</v>
      </c>
      <c r="M9" s="31" t="s">
        <v>8</v>
      </c>
      <c r="N9" s="108" t="s">
        <v>9</v>
      </c>
      <c r="O9" s="108"/>
      <c r="P9" s="81" t="s">
        <v>10</v>
      </c>
    </row>
    <row r="10" spans="1:16" ht="18.600000000000001" customHeight="1" x14ac:dyDescent="0.25">
      <c r="A10" s="34"/>
      <c r="B10" s="116" t="s">
        <v>758</v>
      </c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8"/>
    </row>
    <row r="11" spans="1:16" ht="17.100000000000001" customHeight="1" x14ac:dyDescent="0.25">
      <c r="A11" s="34"/>
      <c r="B11" s="125" t="s">
        <v>22</v>
      </c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10"/>
    </row>
    <row r="12" spans="1:16" ht="15" customHeight="1" x14ac:dyDescent="0.25">
      <c r="A12" s="34"/>
      <c r="B12" s="115" t="s">
        <v>23</v>
      </c>
      <c r="C12" s="99"/>
      <c r="D12" s="99" t="s">
        <v>24</v>
      </c>
      <c r="E12" s="99"/>
      <c r="F12" s="8">
        <v>385000</v>
      </c>
      <c r="G12" s="8">
        <v>350000</v>
      </c>
      <c r="H12" s="14">
        <v>336105</v>
      </c>
      <c r="I12" s="24">
        <v>336105</v>
      </c>
      <c r="J12" s="12">
        <v>65</v>
      </c>
      <c r="K12" s="12">
        <v>40</v>
      </c>
      <c r="L12" s="12">
        <v>8</v>
      </c>
      <c r="M12" s="12">
        <v>8</v>
      </c>
      <c r="N12" s="101" t="s">
        <v>808</v>
      </c>
      <c r="O12" s="101"/>
      <c r="P12" s="84" t="s">
        <v>808</v>
      </c>
    </row>
    <row r="13" spans="1:16" ht="15.75" customHeight="1" thickBot="1" x14ac:dyDescent="0.3">
      <c r="A13" s="34"/>
      <c r="B13" s="121" t="s">
        <v>25</v>
      </c>
      <c r="C13" s="122"/>
      <c r="D13" s="122"/>
      <c r="E13" s="122"/>
      <c r="F13" s="36">
        <f>F12</f>
        <v>385000</v>
      </c>
      <c r="G13" s="36">
        <f>G12</f>
        <v>350000</v>
      </c>
      <c r="H13" s="36">
        <f>H12</f>
        <v>336105</v>
      </c>
      <c r="I13" s="59">
        <f>I12</f>
        <v>336105</v>
      </c>
      <c r="J13" s="43"/>
      <c r="K13" s="43"/>
      <c r="L13" s="43"/>
      <c r="M13" s="43"/>
      <c r="N13" s="43"/>
      <c r="O13" s="93"/>
      <c r="P13" s="85"/>
    </row>
    <row r="14" spans="1:16" ht="15" customHeight="1" x14ac:dyDescent="0.25">
      <c r="A14" s="34"/>
      <c r="B14" s="123" t="s">
        <v>782</v>
      </c>
      <c r="C14" s="124"/>
      <c r="D14" s="124"/>
      <c r="E14" s="124"/>
      <c r="F14" s="42">
        <f>F12</f>
        <v>385000</v>
      </c>
      <c r="G14" s="42">
        <f>G12</f>
        <v>350000</v>
      </c>
      <c r="H14" s="42">
        <f>H12</f>
        <v>336105</v>
      </c>
      <c r="I14" s="60">
        <f>I12</f>
        <v>336105</v>
      </c>
      <c r="J14" s="40"/>
      <c r="K14" s="40"/>
      <c r="L14" s="40"/>
      <c r="M14" s="40"/>
      <c r="N14" s="40"/>
      <c r="O14" s="94"/>
      <c r="P14" s="86"/>
    </row>
    <row r="15" spans="1:16" ht="15" customHeight="1" x14ac:dyDescent="0.25">
      <c r="A15" s="34"/>
      <c r="B15" s="119" t="s">
        <v>783</v>
      </c>
      <c r="C15" s="120"/>
      <c r="D15" s="120"/>
      <c r="E15" s="120"/>
      <c r="F15" s="23">
        <v>0</v>
      </c>
      <c r="G15" s="23">
        <v>0</v>
      </c>
      <c r="H15" s="23">
        <v>0</v>
      </c>
      <c r="I15" s="61">
        <v>0</v>
      </c>
      <c r="J15" s="40"/>
      <c r="K15" s="40"/>
      <c r="L15" s="40"/>
      <c r="M15" s="40"/>
      <c r="N15" s="40"/>
      <c r="O15" s="94"/>
      <c r="P15" s="86"/>
    </row>
    <row r="16" spans="1:16" ht="15.75" customHeight="1" thickBot="1" x14ac:dyDescent="0.3">
      <c r="A16" s="53"/>
      <c r="B16" s="121" t="s">
        <v>784</v>
      </c>
      <c r="C16" s="122"/>
      <c r="D16" s="122"/>
      <c r="E16" s="122"/>
      <c r="F16" s="32">
        <f>F13</f>
        <v>385000</v>
      </c>
      <c r="G16" s="32">
        <f>(G14+G15)</f>
        <v>350000</v>
      </c>
      <c r="H16" s="32">
        <f>(H14+H15)</f>
        <v>336105</v>
      </c>
      <c r="I16" s="62">
        <f>(I14+I15)</f>
        <v>336105</v>
      </c>
      <c r="J16" s="41"/>
      <c r="K16" s="41"/>
      <c r="L16" s="41"/>
      <c r="M16" s="41"/>
      <c r="N16" s="41"/>
      <c r="O16" s="95"/>
      <c r="P16" s="87"/>
    </row>
    <row r="17" spans="1:16" ht="18.600000000000001" customHeight="1" x14ac:dyDescent="0.25">
      <c r="A17" s="55"/>
      <c r="B17" s="117" t="s">
        <v>26</v>
      </c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8"/>
    </row>
    <row r="18" spans="1:16" s="1" customFormat="1" ht="17.100000000000001" customHeight="1" x14ac:dyDescent="0.25">
      <c r="A18" s="33"/>
      <c r="B18" s="109" t="s">
        <v>754</v>
      </c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10"/>
    </row>
    <row r="19" spans="1:16" ht="15" customHeight="1" x14ac:dyDescent="0.25">
      <c r="A19" s="33"/>
      <c r="B19" s="99" t="s">
        <v>34</v>
      </c>
      <c r="C19" s="99"/>
      <c r="D19" s="99" t="s">
        <v>35</v>
      </c>
      <c r="E19" s="99"/>
      <c r="F19" s="9">
        <v>240000</v>
      </c>
      <c r="G19" s="9">
        <v>240000</v>
      </c>
      <c r="H19" s="9">
        <v>240000</v>
      </c>
      <c r="I19" s="63">
        <v>240000</v>
      </c>
      <c r="J19" s="12"/>
      <c r="K19" s="12">
        <v>50</v>
      </c>
      <c r="L19" s="12">
        <v>6</v>
      </c>
      <c r="M19" s="12">
        <v>6</v>
      </c>
      <c r="N19" s="101" t="s">
        <v>808</v>
      </c>
      <c r="O19" s="101"/>
      <c r="P19" s="84" t="s">
        <v>808</v>
      </c>
    </row>
    <row r="20" spans="1:16" ht="15" customHeight="1" x14ac:dyDescent="0.25">
      <c r="A20" s="33"/>
      <c r="B20" s="99" t="s">
        <v>36</v>
      </c>
      <c r="C20" s="99"/>
      <c r="D20" s="99" t="s">
        <v>37</v>
      </c>
      <c r="E20" s="99"/>
      <c r="F20" s="9">
        <v>819000</v>
      </c>
      <c r="G20" s="9">
        <v>735000</v>
      </c>
      <c r="H20" s="9">
        <v>735000</v>
      </c>
      <c r="I20" s="63">
        <v>735000</v>
      </c>
      <c r="J20" s="12"/>
      <c r="K20" s="12">
        <v>60</v>
      </c>
      <c r="L20" s="80">
        <v>6</v>
      </c>
      <c r="M20" s="12">
        <v>6</v>
      </c>
      <c r="N20" s="101" t="s">
        <v>808</v>
      </c>
      <c r="O20" s="101"/>
      <c r="P20" s="84" t="s">
        <v>808</v>
      </c>
    </row>
    <row r="21" spans="1:16" s="1" customFormat="1" x14ac:dyDescent="0.25">
      <c r="A21" s="111" t="s">
        <v>755</v>
      </c>
      <c r="B21" s="112"/>
      <c r="C21" s="112"/>
      <c r="D21" s="112"/>
      <c r="E21" s="112"/>
      <c r="F21" s="5">
        <f>F19+F20</f>
        <v>1059000</v>
      </c>
      <c r="G21" s="5">
        <f>G19+G20</f>
        <v>975000</v>
      </c>
      <c r="H21" s="5">
        <f>H19+H20</f>
        <v>975000</v>
      </c>
      <c r="I21" s="64">
        <f>I19+I20</f>
        <v>975000</v>
      </c>
      <c r="J21" s="29"/>
      <c r="K21" s="30"/>
      <c r="L21" s="30"/>
      <c r="M21" s="30"/>
      <c r="N21" s="30"/>
      <c r="O21" s="92"/>
      <c r="P21" s="88"/>
    </row>
    <row r="22" spans="1:16" ht="17.100000000000001" customHeight="1" x14ac:dyDescent="0.25">
      <c r="A22" s="33"/>
      <c r="B22" s="109" t="s">
        <v>27</v>
      </c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10"/>
    </row>
    <row r="23" spans="1:16" ht="15" customHeight="1" x14ac:dyDescent="0.25">
      <c r="A23" s="33"/>
      <c r="B23" s="99" t="s">
        <v>28</v>
      </c>
      <c r="C23" s="99"/>
      <c r="D23" s="99" t="s">
        <v>29</v>
      </c>
      <c r="E23" s="99"/>
      <c r="F23" s="8">
        <v>714064</v>
      </c>
      <c r="G23" s="8">
        <v>300000</v>
      </c>
      <c r="H23" s="8">
        <v>300000</v>
      </c>
      <c r="I23" s="65">
        <v>300000</v>
      </c>
      <c r="J23" s="12">
        <v>71</v>
      </c>
      <c r="K23" s="12">
        <v>55</v>
      </c>
      <c r="L23" s="80">
        <v>6</v>
      </c>
      <c r="M23" s="12">
        <v>6</v>
      </c>
      <c r="N23" s="101" t="s">
        <v>808</v>
      </c>
      <c r="O23" s="101"/>
      <c r="P23" s="84" t="s">
        <v>808</v>
      </c>
    </row>
    <row r="24" spans="1:16" ht="15" customHeight="1" x14ac:dyDescent="0.25">
      <c r="A24" s="33"/>
      <c r="B24" s="114" t="s">
        <v>30</v>
      </c>
      <c r="C24" s="114"/>
      <c r="D24" s="114"/>
      <c r="E24" s="114"/>
      <c r="F24" s="7">
        <f>F23</f>
        <v>714064</v>
      </c>
      <c r="G24" s="7">
        <f>G23</f>
        <v>300000</v>
      </c>
      <c r="H24" s="7">
        <f>H23</f>
        <v>300000</v>
      </c>
      <c r="I24" s="66">
        <f>I23</f>
        <v>300000</v>
      </c>
      <c r="J24" s="126"/>
      <c r="K24" s="127"/>
      <c r="L24" s="127"/>
      <c r="M24" s="127"/>
      <c r="N24" s="127"/>
      <c r="O24" s="127"/>
      <c r="P24" s="128"/>
    </row>
    <row r="25" spans="1:16" ht="17.100000000000001" customHeight="1" x14ac:dyDescent="0.25">
      <c r="A25" s="33"/>
      <c r="B25" s="109" t="s">
        <v>31</v>
      </c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10"/>
    </row>
    <row r="26" spans="1:16" ht="15" customHeight="1" x14ac:dyDescent="0.25">
      <c r="A26" s="33"/>
      <c r="B26" s="99" t="s">
        <v>32</v>
      </c>
      <c r="C26" s="99"/>
      <c r="D26" s="99" t="s">
        <v>33</v>
      </c>
      <c r="E26" s="99"/>
      <c r="F26" s="9">
        <v>4690800</v>
      </c>
      <c r="G26" s="9">
        <v>3518100</v>
      </c>
      <c r="H26" s="9">
        <v>3518100</v>
      </c>
      <c r="I26" s="68">
        <v>1172700</v>
      </c>
      <c r="J26" s="12">
        <v>72</v>
      </c>
      <c r="K26" s="12">
        <v>45</v>
      </c>
      <c r="L26" s="80">
        <v>6</v>
      </c>
      <c r="M26" s="12">
        <v>6</v>
      </c>
      <c r="N26" s="101" t="s">
        <v>808</v>
      </c>
      <c r="O26" s="101"/>
      <c r="P26" s="84" t="s">
        <v>808</v>
      </c>
    </row>
    <row r="27" spans="1:16" ht="15" customHeight="1" x14ac:dyDescent="0.25">
      <c r="A27" s="33"/>
      <c r="B27" s="114" t="s">
        <v>38</v>
      </c>
      <c r="C27" s="114"/>
      <c r="D27" s="114"/>
      <c r="E27" s="114"/>
      <c r="F27" s="10">
        <f>F26</f>
        <v>4690800</v>
      </c>
      <c r="G27" s="10">
        <f>G26</f>
        <v>3518100</v>
      </c>
      <c r="H27" s="10">
        <f>H26</f>
        <v>3518100</v>
      </c>
      <c r="I27" s="67">
        <f>I26</f>
        <v>1172700</v>
      </c>
      <c r="J27" s="126"/>
      <c r="K27" s="127"/>
      <c r="L27" s="127"/>
      <c r="M27" s="127"/>
      <c r="N27" s="127"/>
      <c r="O27" s="127"/>
      <c r="P27" s="128"/>
    </row>
    <row r="28" spans="1:16" ht="17.100000000000001" customHeight="1" x14ac:dyDescent="0.25">
      <c r="A28" s="33"/>
      <c r="B28" s="109" t="s">
        <v>39</v>
      </c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10"/>
    </row>
    <row r="29" spans="1:16" ht="15" customHeight="1" x14ac:dyDescent="0.25">
      <c r="A29" s="33"/>
      <c r="B29" s="99" t="s">
        <v>40</v>
      </c>
      <c r="C29" s="99"/>
      <c r="D29" s="99" t="s">
        <v>41</v>
      </c>
      <c r="E29" s="99"/>
      <c r="F29" s="8">
        <v>355000</v>
      </c>
      <c r="G29" s="8">
        <v>319500</v>
      </c>
      <c r="H29" s="14">
        <v>309915</v>
      </c>
      <c r="I29" s="24">
        <v>309915</v>
      </c>
      <c r="J29" s="12">
        <v>84</v>
      </c>
      <c r="K29" s="12">
        <v>55</v>
      </c>
      <c r="L29" s="80">
        <v>6</v>
      </c>
      <c r="M29" s="12">
        <v>6</v>
      </c>
      <c r="N29" s="101" t="s">
        <v>808</v>
      </c>
      <c r="O29" s="101"/>
      <c r="P29" s="84" t="s">
        <v>808</v>
      </c>
    </row>
    <row r="30" spans="1:16" ht="15" customHeight="1" x14ac:dyDescent="0.25">
      <c r="A30" s="33"/>
      <c r="B30" s="114" t="s">
        <v>42</v>
      </c>
      <c r="C30" s="114"/>
      <c r="D30" s="114"/>
      <c r="E30" s="114"/>
      <c r="F30" s="7">
        <f>F29</f>
        <v>355000</v>
      </c>
      <c r="G30" s="7">
        <f>G29</f>
        <v>319500</v>
      </c>
      <c r="H30" s="7">
        <f>H29</f>
        <v>309915</v>
      </c>
      <c r="I30" s="66">
        <f>I29</f>
        <v>309915</v>
      </c>
      <c r="J30" s="126"/>
      <c r="K30" s="127"/>
      <c r="L30" s="127"/>
      <c r="M30" s="127"/>
      <c r="N30" s="127"/>
      <c r="O30" s="127"/>
      <c r="P30" s="128"/>
    </row>
    <row r="31" spans="1:16" ht="17.100000000000001" customHeight="1" x14ac:dyDescent="0.25">
      <c r="A31" s="33"/>
      <c r="B31" s="109" t="s">
        <v>43</v>
      </c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10"/>
    </row>
    <row r="32" spans="1:16" ht="15" customHeight="1" x14ac:dyDescent="0.25">
      <c r="A32" s="33"/>
      <c r="B32" s="99" t="s">
        <v>44</v>
      </c>
      <c r="C32" s="99"/>
      <c r="D32" s="99" t="s">
        <v>45</v>
      </c>
      <c r="E32" s="99"/>
      <c r="F32" s="8">
        <v>839000</v>
      </c>
      <c r="G32" s="8">
        <v>350000</v>
      </c>
      <c r="H32" s="14">
        <v>339500</v>
      </c>
      <c r="I32" s="24">
        <v>339500</v>
      </c>
      <c r="J32" s="12">
        <v>73</v>
      </c>
      <c r="K32" s="12">
        <v>55</v>
      </c>
      <c r="L32" s="80">
        <v>6</v>
      </c>
      <c r="M32" s="12">
        <v>6</v>
      </c>
      <c r="N32" s="101" t="s">
        <v>808</v>
      </c>
      <c r="O32" s="101"/>
      <c r="P32" s="84" t="s">
        <v>808</v>
      </c>
    </row>
    <row r="33" spans="1:16" ht="15" customHeight="1" x14ac:dyDescent="0.25">
      <c r="A33" s="33"/>
      <c r="B33" s="114" t="s">
        <v>46</v>
      </c>
      <c r="C33" s="114"/>
      <c r="D33" s="114"/>
      <c r="E33" s="114"/>
      <c r="F33" s="7">
        <f>F32</f>
        <v>839000</v>
      </c>
      <c r="G33" s="7">
        <f>G32</f>
        <v>350000</v>
      </c>
      <c r="H33" s="7">
        <f>H32</f>
        <v>339500</v>
      </c>
      <c r="I33" s="66">
        <f>I32</f>
        <v>339500</v>
      </c>
      <c r="J33" s="126"/>
      <c r="K33" s="127"/>
      <c r="L33" s="127"/>
      <c r="M33" s="127"/>
      <c r="N33" s="127"/>
      <c r="O33" s="127"/>
      <c r="P33" s="128"/>
    </row>
    <row r="34" spans="1:16" ht="17.100000000000001" customHeight="1" x14ac:dyDescent="0.25">
      <c r="A34" s="33"/>
      <c r="B34" s="109" t="s">
        <v>47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10"/>
    </row>
    <row r="35" spans="1:16" ht="15" customHeight="1" x14ac:dyDescent="0.25">
      <c r="A35" s="33"/>
      <c r="B35" s="99" t="s">
        <v>48</v>
      </c>
      <c r="C35" s="99"/>
      <c r="D35" s="99" t="s">
        <v>49</v>
      </c>
      <c r="E35" s="99"/>
      <c r="F35" s="9">
        <v>592000</v>
      </c>
      <c r="G35" s="9">
        <v>528000</v>
      </c>
      <c r="H35" s="9">
        <v>528000</v>
      </c>
      <c r="I35" s="63">
        <v>528000</v>
      </c>
      <c r="J35" s="12">
        <v>68</v>
      </c>
      <c r="K35" s="12">
        <v>45</v>
      </c>
      <c r="L35" s="80">
        <v>6</v>
      </c>
      <c r="M35" s="12">
        <v>6</v>
      </c>
      <c r="N35" s="101" t="s">
        <v>808</v>
      </c>
      <c r="O35" s="101"/>
      <c r="P35" s="84" t="s">
        <v>808</v>
      </c>
    </row>
    <row r="36" spans="1:16" ht="15" customHeight="1" x14ac:dyDescent="0.25">
      <c r="A36" s="33"/>
      <c r="B36" s="114" t="s">
        <v>50</v>
      </c>
      <c r="C36" s="114"/>
      <c r="D36" s="114"/>
      <c r="E36" s="114"/>
      <c r="F36" s="7">
        <f>F35</f>
        <v>592000</v>
      </c>
      <c r="G36" s="7">
        <f>G35</f>
        <v>528000</v>
      </c>
      <c r="H36" s="7">
        <f>H35</f>
        <v>528000</v>
      </c>
      <c r="I36" s="66">
        <f>I35</f>
        <v>528000</v>
      </c>
      <c r="J36" s="126"/>
      <c r="K36" s="127"/>
      <c r="L36" s="127"/>
      <c r="M36" s="127"/>
      <c r="N36" s="127"/>
      <c r="O36" s="127"/>
      <c r="P36" s="128"/>
    </row>
    <row r="37" spans="1:16" ht="17.100000000000001" customHeight="1" x14ac:dyDescent="0.25">
      <c r="A37" s="33"/>
      <c r="B37" s="109" t="s">
        <v>51</v>
      </c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10"/>
    </row>
    <row r="38" spans="1:16" ht="15" customHeight="1" x14ac:dyDescent="0.25">
      <c r="A38" s="33"/>
      <c r="B38" s="99" t="s">
        <v>52</v>
      </c>
      <c r="C38" s="99"/>
      <c r="D38" s="99" t="s">
        <v>53</v>
      </c>
      <c r="E38" s="99"/>
      <c r="F38" s="9">
        <v>572800</v>
      </c>
      <c r="G38" s="9">
        <v>515000</v>
      </c>
      <c r="H38" s="9">
        <v>515000</v>
      </c>
      <c r="I38" s="63">
        <v>515000</v>
      </c>
      <c r="J38" s="12">
        <v>72</v>
      </c>
      <c r="K38" s="12">
        <v>45</v>
      </c>
      <c r="L38" s="80">
        <v>6</v>
      </c>
      <c r="M38" s="12">
        <v>6</v>
      </c>
      <c r="N38" s="101" t="s">
        <v>808</v>
      </c>
      <c r="O38" s="101"/>
      <c r="P38" s="84" t="s">
        <v>808</v>
      </c>
    </row>
    <row r="39" spans="1:16" ht="15" customHeight="1" x14ac:dyDescent="0.25">
      <c r="A39" s="33"/>
      <c r="B39" s="99" t="s">
        <v>54</v>
      </c>
      <c r="C39" s="99"/>
      <c r="D39" s="99" t="s">
        <v>55</v>
      </c>
      <c r="E39" s="99"/>
      <c r="F39" s="8">
        <v>390000</v>
      </c>
      <c r="G39" s="8">
        <v>350000</v>
      </c>
      <c r="H39" s="14">
        <v>339500</v>
      </c>
      <c r="I39" s="24">
        <v>339500</v>
      </c>
      <c r="J39" s="12">
        <v>64</v>
      </c>
      <c r="K39" s="12">
        <v>40</v>
      </c>
      <c r="L39" s="80">
        <v>6</v>
      </c>
      <c r="M39" s="12">
        <v>6</v>
      </c>
      <c r="N39" s="101" t="s">
        <v>808</v>
      </c>
      <c r="O39" s="101"/>
      <c r="P39" s="84" t="s">
        <v>808</v>
      </c>
    </row>
    <row r="40" spans="1:16" ht="15" customHeight="1" x14ac:dyDescent="0.25">
      <c r="A40" s="33"/>
      <c r="B40" s="114" t="s">
        <v>56</v>
      </c>
      <c r="C40" s="114"/>
      <c r="D40" s="114"/>
      <c r="E40" s="114"/>
      <c r="F40" s="7">
        <f>F38+F39</f>
        <v>962800</v>
      </c>
      <c r="G40" s="7">
        <f>G38+G39</f>
        <v>865000</v>
      </c>
      <c r="H40" s="7">
        <f>H38+H39</f>
        <v>854500</v>
      </c>
      <c r="I40" s="66">
        <f>I38+I39</f>
        <v>854500</v>
      </c>
      <c r="J40" s="126"/>
      <c r="K40" s="127"/>
      <c r="L40" s="127"/>
      <c r="M40" s="127"/>
      <c r="N40" s="127"/>
      <c r="O40" s="127"/>
      <c r="P40" s="128"/>
    </row>
    <row r="41" spans="1:16" ht="17.100000000000001" customHeight="1" x14ac:dyDescent="0.25">
      <c r="A41" s="33"/>
      <c r="B41" s="109" t="s">
        <v>57</v>
      </c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10"/>
    </row>
    <row r="42" spans="1:16" ht="15" customHeight="1" x14ac:dyDescent="0.25">
      <c r="A42" s="33"/>
      <c r="B42" s="99" t="s">
        <v>58</v>
      </c>
      <c r="C42" s="99"/>
      <c r="D42" s="99" t="s">
        <v>59</v>
      </c>
      <c r="E42" s="99"/>
      <c r="F42" s="9">
        <v>138200</v>
      </c>
      <c r="G42" s="9">
        <v>95000</v>
      </c>
      <c r="H42" s="25">
        <v>0</v>
      </c>
      <c r="I42" s="68">
        <v>0</v>
      </c>
      <c r="J42" s="12">
        <v>69</v>
      </c>
      <c r="K42" s="12">
        <v>30</v>
      </c>
      <c r="L42" s="80">
        <v>6</v>
      </c>
      <c r="M42" s="12">
        <v>6</v>
      </c>
      <c r="N42" s="101"/>
      <c r="O42" s="101"/>
      <c r="P42" s="84" t="s">
        <v>13</v>
      </c>
    </row>
    <row r="43" spans="1:16" ht="15" customHeight="1" x14ac:dyDescent="0.25">
      <c r="A43" s="33"/>
      <c r="B43" s="114" t="s">
        <v>60</v>
      </c>
      <c r="C43" s="114"/>
      <c r="D43" s="114"/>
      <c r="E43" s="114"/>
      <c r="F43" s="7">
        <f>F42</f>
        <v>138200</v>
      </c>
      <c r="G43" s="7">
        <f>G42</f>
        <v>95000</v>
      </c>
      <c r="H43" s="7">
        <f>H42</f>
        <v>0</v>
      </c>
      <c r="I43" s="66">
        <f>I42</f>
        <v>0</v>
      </c>
      <c r="J43" s="126"/>
      <c r="K43" s="127"/>
      <c r="L43" s="127"/>
      <c r="M43" s="127"/>
      <c r="N43" s="127"/>
      <c r="O43" s="127"/>
      <c r="P43" s="128"/>
    </row>
    <row r="44" spans="1:16" ht="17.100000000000001" customHeight="1" x14ac:dyDescent="0.25">
      <c r="A44" s="33"/>
      <c r="B44" s="109" t="s">
        <v>61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10"/>
    </row>
    <row r="45" spans="1:16" ht="15" customHeight="1" x14ac:dyDescent="0.25">
      <c r="A45" s="33"/>
      <c r="B45" s="99" t="s">
        <v>62</v>
      </c>
      <c r="C45" s="99"/>
      <c r="D45" s="99" t="s">
        <v>63</v>
      </c>
      <c r="E45" s="99"/>
      <c r="F45" s="9">
        <v>384060</v>
      </c>
      <c r="G45" s="9">
        <v>301000</v>
      </c>
      <c r="H45" s="9">
        <v>301000</v>
      </c>
      <c r="I45" s="63">
        <v>301000</v>
      </c>
      <c r="J45" s="12">
        <v>66</v>
      </c>
      <c r="K45" s="12">
        <v>45</v>
      </c>
      <c r="L45" s="80">
        <v>6</v>
      </c>
      <c r="M45" s="12">
        <v>6</v>
      </c>
      <c r="N45" s="101" t="s">
        <v>808</v>
      </c>
      <c r="O45" s="101"/>
      <c r="P45" s="84" t="s">
        <v>808</v>
      </c>
    </row>
    <row r="46" spans="1:16" ht="15" customHeight="1" x14ac:dyDescent="0.25">
      <c r="A46" s="33"/>
      <c r="B46" s="99" t="s">
        <v>64</v>
      </c>
      <c r="C46" s="99"/>
      <c r="D46" s="99" t="s">
        <v>65</v>
      </c>
      <c r="E46" s="99"/>
      <c r="F46" s="8">
        <v>339685</v>
      </c>
      <c r="G46" s="8">
        <v>230000</v>
      </c>
      <c r="H46" s="14">
        <v>223100</v>
      </c>
      <c r="I46" s="24">
        <v>223100</v>
      </c>
      <c r="J46" s="12">
        <v>70</v>
      </c>
      <c r="K46" s="12">
        <v>50</v>
      </c>
      <c r="L46" s="80">
        <v>6</v>
      </c>
      <c r="M46" s="12">
        <v>6</v>
      </c>
      <c r="N46" s="101" t="s">
        <v>808</v>
      </c>
      <c r="O46" s="101"/>
      <c r="P46" s="84" t="s">
        <v>808</v>
      </c>
    </row>
    <row r="47" spans="1:16" ht="15.75" customHeight="1" thickBot="1" x14ac:dyDescent="0.3">
      <c r="A47" s="35"/>
      <c r="B47" s="122" t="s">
        <v>66</v>
      </c>
      <c r="C47" s="122"/>
      <c r="D47" s="122"/>
      <c r="E47" s="122"/>
      <c r="F47" s="36">
        <f>F45+F46</f>
        <v>723745</v>
      </c>
      <c r="G47" s="36">
        <f>G45+G46</f>
        <v>531000</v>
      </c>
      <c r="H47" s="36">
        <f>H45+H46</f>
        <v>524100</v>
      </c>
      <c r="I47" s="59">
        <f>I45+I46</f>
        <v>524100</v>
      </c>
      <c r="J47" s="43"/>
      <c r="K47" s="43"/>
      <c r="L47" s="43"/>
      <c r="M47" s="43"/>
      <c r="N47" s="43"/>
      <c r="O47" s="93"/>
      <c r="P47" s="85"/>
    </row>
    <row r="48" spans="1:16" ht="15" customHeight="1" x14ac:dyDescent="0.25">
      <c r="A48" s="54"/>
      <c r="B48" s="123" t="s">
        <v>756</v>
      </c>
      <c r="C48" s="124"/>
      <c r="D48" s="124"/>
      <c r="E48" s="124"/>
      <c r="F48" s="42">
        <f>F23+F29+F32+F39+F46</f>
        <v>2637749</v>
      </c>
      <c r="G48" s="42">
        <f>G23+G29+G32+G39+G46</f>
        <v>1549500</v>
      </c>
      <c r="H48" s="42">
        <f>H23+H29+H32+H39+H46</f>
        <v>1512015</v>
      </c>
      <c r="I48" s="60">
        <f>I23+I29+I32+I39+I46</f>
        <v>1512015</v>
      </c>
      <c r="J48" s="40"/>
      <c r="K48" s="40"/>
      <c r="L48" s="40"/>
      <c r="M48" s="40"/>
      <c r="N48" s="40"/>
      <c r="O48" s="94"/>
      <c r="P48" s="86"/>
    </row>
    <row r="49" spans="1:16" ht="15" customHeight="1" x14ac:dyDescent="0.25">
      <c r="A49" s="34"/>
      <c r="B49" s="129" t="s">
        <v>757</v>
      </c>
      <c r="C49" s="130"/>
      <c r="D49" s="130"/>
      <c r="E49" s="130"/>
      <c r="F49" s="23">
        <f>F19+F20+F26+F35+F38+F42+F45</f>
        <v>7436860</v>
      </c>
      <c r="G49" s="23">
        <f>G19+G20+G26+G35+G38+G42+G45</f>
        <v>5932100</v>
      </c>
      <c r="H49" s="23">
        <f>H19+H20+H26+H35+H38+H42+H45</f>
        <v>5837100</v>
      </c>
      <c r="I49" s="61">
        <f>I19+I20+I26+I35+I38+I42+I45</f>
        <v>3491700</v>
      </c>
      <c r="J49" s="40"/>
      <c r="K49" s="40"/>
      <c r="L49" s="40"/>
      <c r="M49" s="40"/>
      <c r="N49" s="40"/>
      <c r="O49" s="94"/>
      <c r="P49" s="86"/>
    </row>
    <row r="50" spans="1:16" ht="15.75" customHeight="1" thickBot="1" x14ac:dyDescent="0.3">
      <c r="A50" s="34"/>
      <c r="B50" s="121" t="s">
        <v>67</v>
      </c>
      <c r="C50" s="122"/>
      <c r="D50" s="122"/>
      <c r="E50" s="122"/>
      <c r="F50" s="32">
        <f>F48+F49</f>
        <v>10074609</v>
      </c>
      <c r="G50" s="32">
        <f>G21+G24+G27+G30+G33+G36+G40+G43+G47</f>
        <v>7481600</v>
      </c>
      <c r="H50" s="32">
        <f>H21+H24+H27+H30+H33+H36+H40+H43+H47</f>
        <v>7349115</v>
      </c>
      <c r="I50" s="62">
        <f>I21+I24+I27+I30+I33+I36+I40+I43+I47</f>
        <v>5003715</v>
      </c>
      <c r="J50" s="41"/>
      <c r="K50" s="41"/>
      <c r="L50" s="41"/>
      <c r="M50" s="41"/>
      <c r="N50" s="41"/>
      <c r="O50" s="95"/>
      <c r="P50" s="87"/>
    </row>
    <row r="51" spans="1:16" ht="18.600000000000001" customHeight="1" x14ac:dyDescent="0.25">
      <c r="A51" s="34"/>
      <c r="B51" s="116" t="s">
        <v>68</v>
      </c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8"/>
    </row>
    <row r="52" spans="1:16" ht="17.100000000000001" customHeight="1" x14ac:dyDescent="0.25">
      <c r="A52" s="34"/>
      <c r="B52" s="125" t="s">
        <v>69</v>
      </c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10"/>
    </row>
    <row r="53" spans="1:16" ht="15" customHeight="1" x14ac:dyDescent="0.25">
      <c r="A53" s="34"/>
      <c r="B53" s="115" t="s">
        <v>70</v>
      </c>
      <c r="C53" s="99"/>
      <c r="D53" s="99" t="s">
        <v>71</v>
      </c>
      <c r="E53" s="99"/>
      <c r="F53" s="9">
        <v>200000</v>
      </c>
      <c r="G53" s="9">
        <v>140000</v>
      </c>
      <c r="H53" s="9">
        <v>140000</v>
      </c>
      <c r="I53" s="63">
        <v>140000</v>
      </c>
      <c r="J53" s="12">
        <v>81.8</v>
      </c>
      <c r="K53" s="12">
        <v>55</v>
      </c>
      <c r="L53" s="12">
        <v>8</v>
      </c>
      <c r="M53" s="12">
        <v>8</v>
      </c>
      <c r="N53" s="101" t="s">
        <v>808</v>
      </c>
      <c r="O53" s="101"/>
      <c r="P53" s="84" t="s">
        <v>808</v>
      </c>
    </row>
    <row r="54" spans="1:16" ht="15" customHeight="1" x14ac:dyDescent="0.25">
      <c r="A54" s="34"/>
      <c r="B54" s="115" t="s">
        <v>72</v>
      </c>
      <c r="C54" s="99"/>
      <c r="D54" s="99" t="s">
        <v>73</v>
      </c>
      <c r="E54" s="99"/>
      <c r="F54" s="9">
        <v>50000</v>
      </c>
      <c r="G54" s="9">
        <v>20000</v>
      </c>
      <c r="H54" s="9">
        <v>20000</v>
      </c>
      <c r="I54" s="63">
        <v>20000</v>
      </c>
      <c r="J54" s="12">
        <v>71.3</v>
      </c>
      <c r="K54" s="12">
        <v>45</v>
      </c>
      <c r="L54" s="98">
        <v>8</v>
      </c>
      <c r="M54" s="98">
        <v>8</v>
      </c>
      <c r="N54" s="101" t="s">
        <v>808</v>
      </c>
      <c r="O54" s="101"/>
      <c r="P54" s="84" t="s">
        <v>808</v>
      </c>
    </row>
    <row r="55" spans="1:16" ht="15" customHeight="1" x14ac:dyDescent="0.25">
      <c r="A55" s="34"/>
      <c r="B55" s="115" t="s">
        <v>74</v>
      </c>
      <c r="C55" s="99"/>
      <c r="D55" s="99" t="s">
        <v>75</v>
      </c>
      <c r="E55" s="99"/>
      <c r="F55" s="9">
        <v>105000</v>
      </c>
      <c r="G55" s="9">
        <v>75000</v>
      </c>
      <c r="H55" s="9">
        <v>75000</v>
      </c>
      <c r="I55" s="63">
        <v>75000</v>
      </c>
      <c r="J55" s="12">
        <v>77</v>
      </c>
      <c r="K55" s="12">
        <v>55</v>
      </c>
      <c r="L55" s="98">
        <v>8</v>
      </c>
      <c r="M55" s="98">
        <v>8</v>
      </c>
      <c r="N55" s="101" t="s">
        <v>808</v>
      </c>
      <c r="O55" s="101"/>
      <c r="P55" s="84" t="s">
        <v>808</v>
      </c>
    </row>
    <row r="56" spans="1:16" ht="15" customHeight="1" x14ac:dyDescent="0.25">
      <c r="A56" s="34"/>
      <c r="B56" s="115" t="s">
        <v>76</v>
      </c>
      <c r="C56" s="99"/>
      <c r="D56" s="99" t="s">
        <v>77</v>
      </c>
      <c r="E56" s="99"/>
      <c r="F56" s="9">
        <v>80000</v>
      </c>
      <c r="G56" s="9">
        <v>60000</v>
      </c>
      <c r="H56" s="9">
        <v>60000</v>
      </c>
      <c r="I56" s="63">
        <v>60000</v>
      </c>
      <c r="J56" s="12">
        <v>79.5</v>
      </c>
      <c r="K56" s="12">
        <v>55</v>
      </c>
      <c r="L56" s="98">
        <v>8</v>
      </c>
      <c r="M56" s="98">
        <v>8</v>
      </c>
      <c r="N56" s="101" t="s">
        <v>808</v>
      </c>
      <c r="O56" s="101"/>
      <c r="P56" s="84" t="s">
        <v>808</v>
      </c>
    </row>
    <row r="57" spans="1:16" ht="15" customHeight="1" x14ac:dyDescent="0.25">
      <c r="A57" s="34"/>
      <c r="B57" s="113" t="s">
        <v>78</v>
      </c>
      <c r="C57" s="114"/>
      <c r="D57" s="114"/>
      <c r="E57" s="114"/>
      <c r="F57" s="7">
        <f>F53+F54+F55+F56</f>
        <v>435000</v>
      </c>
      <c r="G57" s="7">
        <f>G53+G54+G55+G56</f>
        <v>295000</v>
      </c>
      <c r="H57" s="7">
        <f>H53+H54+H55+H56</f>
        <v>295000</v>
      </c>
      <c r="I57" s="66">
        <f>I53+I54+I55+I56</f>
        <v>295000</v>
      </c>
      <c r="J57" s="126"/>
      <c r="K57" s="127"/>
      <c r="L57" s="127"/>
      <c r="M57" s="127"/>
      <c r="N57" s="127"/>
      <c r="O57" s="127"/>
      <c r="P57" s="128"/>
    </row>
    <row r="58" spans="1:16" ht="17.100000000000001" customHeight="1" x14ac:dyDescent="0.25">
      <c r="A58" s="34"/>
      <c r="B58" s="125" t="s">
        <v>79</v>
      </c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10"/>
    </row>
    <row r="59" spans="1:16" ht="15" customHeight="1" x14ac:dyDescent="0.25">
      <c r="A59" s="34"/>
      <c r="B59" s="115" t="s">
        <v>80</v>
      </c>
      <c r="C59" s="99"/>
      <c r="D59" s="99" t="s">
        <v>81</v>
      </c>
      <c r="E59" s="99"/>
      <c r="F59" s="9">
        <v>110000</v>
      </c>
      <c r="G59" s="9">
        <v>100000</v>
      </c>
      <c r="H59" s="9">
        <v>100000</v>
      </c>
      <c r="I59" s="63">
        <v>100000</v>
      </c>
      <c r="J59" s="12">
        <v>66.2</v>
      </c>
      <c r="K59" s="12">
        <v>45</v>
      </c>
      <c r="L59" s="98">
        <v>8</v>
      </c>
      <c r="M59" s="98">
        <v>8</v>
      </c>
      <c r="N59" s="101" t="s">
        <v>808</v>
      </c>
      <c r="O59" s="101"/>
      <c r="P59" s="84" t="s">
        <v>808</v>
      </c>
    </row>
    <row r="60" spans="1:16" ht="15" customHeight="1" x14ac:dyDescent="0.25">
      <c r="A60" s="34"/>
      <c r="B60" s="115" t="s">
        <v>82</v>
      </c>
      <c r="C60" s="99"/>
      <c r="D60" s="99" t="s">
        <v>83</v>
      </c>
      <c r="E60" s="99"/>
      <c r="F60" s="8">
        <v>950000</v>
      </c>
      <c r="G60" s="8">
        <v>350000</v>
      </c>
      <c r="H60" s="14">
        <v>339500</v>
      </c>
      <c r="I60" s="24">
        <v>339500</v>
      </c>
      <c r="J60" s="12">
        <v>81.3</v>
      </c>
      <c r="K60" s="12">
        <v>55</v>
      </c>
      <c r="L60" s="98">
        <v>8</v>
      </c>
      <c r="M60" s="98">
        <v>8</v>
      </c>
      <c r="N60" s="101" t="s">
        <v>808</v>
      </c>
      <c r="O60" s="101"/>
      <c r="P60" s="84" t="s">
        <v>808</v>
      </c>
    </row>
    <row r="61" spans="1:16" ht="15" customHeight="1" x14ac:dyDescent="0.25">
      <c r="A61" s="34"/>
      <c r="B61" s="113" t="s">
        <v>84</v>
      </c>
      <c r="C61" s="114"/>
      <c r="D61" s="114"/>
      <c r="E61" s="114"/>
      <c r="F61" s="7">
        <f>F59+F60</f>
        <v>1060000</v>
      </c>
      <c r="G61" s="7">
        <f>G59+G60</f>
        <v>450000</v>
      </c>
      <c r="H61" s="7">
        <f>H59+H60</f>
        <v>439500</v>
      </c>
      <c r="I61" s="66">
        <f>I59+I60</f>
        <v>439500</v>
      </c>
      <c r="J61" s="126"/>
      <c r="K61" s="127"/>
      <c r="L61" s="127"/>
      <c r="M61" s="127"/>
      <c r="N61" s="127"/>
      <c r="O61" s="127"/>
      <c r="P61" s="128"/>
    </row>
    <row r="62" spans="1:16" ht="17.100000000000001" customHeight="1" x14ac:dyDescent="0.25">
      <c r="A62" s="34"/>
      <c r="B62" s="125" t="s">
        <v>85</v>
      </c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10"/>
    </row>
    <row r="63" spans="1:16" ht="15" customHeight="1" x14ac:dyDescent="0.25">
      <c r="A63" s="34"/>
      <c r="B63" s="115" t="s">
        <v>86</v>
      </c>
      <c r="C63" s="99"/>
      <c r="D63" s="99" t="s">
        <v>87</v>
      </c>
      <c r="E63" s="99"/>
      <c r="F63" s="9">
        <v>1739000</v>
      </c>
      <c r="G63" s="9">
        <v>1512000</v>
      </c>
      <c r="H63" s="9">
        <v>1512000</v>
      </c>
      <c r="I63" s="68">
        <v>504000</v>
      </c>
      <c r="J63" s="12">
        <v>84.9</v>
      </c>
      <c r="K63" s="12">
        <v>55</v>
      </c>
      <c r="L63" s="98">
        <v>8</v>
      </c>
      <c r="M63" s="98">
        <v>8</v>
      </c>
      <c r="N63" s="101" t="s">
        <v>808</v>
      </c>
      <c r="O63" s="101"/>
      <c r="P63" s="84" t="s">
        <v>808</v>
      </c>
    </row>
    <row r="64" spans="1:16" ht="15" customHeight="1" x14ac:dyDescent="0.25">
      <c r="A64" s="34"/>
      <c r="B64" s="115" t="s">
        <v>88</v>
      </c>
      <c r="C64" s="99"/>
      <c r="D64" s="99" t="s">
        <v>89</v>
      </c>
      <c r="E64" s="99"/>
      <c r="F64" s="9">
        <v>347400</v>
      </c>
      <c r="G64" s="9">
        <v>282000</v>
      </c>
      <c r="H64" s="9">
        <v>282000</v>
      </c>
      <c r="I64" s="68">
        <v>94000</v>
      </c>
      <c r="J64" s="12">
        <v>84.2</v>
      </c>
      <c r="K64" s="12">
        <v>55</v>
      </c>
      <c r="L64" s="98">
        <v>8</v>
      </c>
      <c r="M64" s="98">
        <v>8</v>
      </c>
      <c r="N64" s="101" t="s">
        <v>808</v>
      </c>
      <c r="O64" s="101"/>
      <c r="P64" s="84" t="s">
        <v>808</v>
      </c>
    </row>
    <row r="65" spans="1:16" ht="15" customHeight="1" x14ac:dyDescent="0.25">
      <c r="A65" s="34"/>
      <c r="B65" s="115" t="s">
        <v>90</v>
      </c>
      <c r="C65" s="99"/>
      <c r="D65" s="99" t="s">
        <v>91</v>
      </c>
      <c r="E65" s="99"/>
      <c r="F65" s="8">
        <v>500000</v>
      </c>
      <c r="G65" s="8">
        <v>350000</v>
      </c>
      <c r="H65" s="14">
        <v>339500</v>
      </c>
      <c r="I65" s="24">
        <v>339500</v>
      </c>
      <c r="J65" s="12">
        <v>85.2</v>
      </c>
      <c r="K65" s="12">
        <v>55</v>
      </c>
      <c r="L65" s="98">
        <v>8</v>
      </c>
      <c r="M65" s="98">
        <v>8</v>
      </c>
      <c r="N65" s="101" t="s">
        <v>808</v>
      </c>
      <c r="O65" s="101"/>
      <c r="P65" s="84" t="s">
        <v>808</v>
      </c>
    </row>
    <row r="66" spans="1:16" ht="15" customHeight="1" x14ac:dyDescent="0.25">
      <c r="A66" s="34"/>
      <c r="B66" s="113" t="s">
        <v>92</v>
      </c>
      <c r="C66" s="114"/>
      <c r="D66" s="114"/>
      <c r="E66" s="114"/>
      <c r="F66" s="7">
        <f>F63+F64+F65</f>
        <v>2586400</v>
      </c>
      <c r="G66" s="7">
        <f>G63+G64+G65</f>
        <v>2144000</v>
      </c>
      <c r="H66" s="7">
        <f>H63+H64+H65</f>
        <v>2133500</v>
      </c>
      <c r="I66" s="66">
        <f>I63+I64+I65</f>
        <v>937500</v>
      </c>
      <c r="J66" s="126"/>
      <c r="K66" s="127"/>
      <c r="L66" s="127"/>
      <c r="M66" s="127"/>
      <c r="N66" s="127"/>
      <c r="O66" s="127"/>
      <c r="P66" s="128"/>
    </row>
    <row r="67" spans="1:16" ht="17.100000000000001" customHeight="1" x14ac:dyDescent="0.25">
      <c r="A67" s="34"/>
      <c r="B67" s="125" t="s">
        <v>93</v>
      </c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10"/>
    </row>
    <row r="68" spans="1:16" ht="15" customHeight="1" x14ac:dyDescent="0.25">
      <c r="A68" s="34"/>
      <c r="B68" s="115" t="s">
        <v>94</v>
      </c>
      <c r="C68" s="99"/>
      <c r="D68" s="99" t="s">
        <v>95</v>
      </c>
      <c r="E68" s="99"/>
      <c r="F68" s="8">
        <v>950000</v>
      </c>
      <c r="G68" s="8">
        <v>350000</v>
      </c>
      <c r="H68" s="14">
        <v>339500</v>
      </c>
      <c r="I68" s="24">
        <v>339500</v>
      </c>
      <c r="J68" s="12">
        <v>87.9</v>
      </c>
      <c r="K68" s="12">
        <v>65</v>
      </c>
      <c r="L68" s="98">
        <v>8</v>
      </c>
      <c r="M68" s="98">
        <v>8</v>
      </c>
      <c r="N68" s="101" t="s">
        <v>808</v>
      </c>
      <c r="O68" s="101"/>
      <c r="P68" s="84" t="s">
        <v>808</v>
      </c>
    </row>
    <row r="69" spans="1:16" ht="15" customHeight="1" x14ac:dyDescent="0.25">
      <c r="A69" s="34"/>
      <c r="B69" s="115" t="s">
        <v>96</v>
      </c>
      <c r="C69" s="99"/>
      <c r="D69" s="99" t="s">
        <v>97</v>
      </c>
      <c r="E69" s="99"/>
      <c r="F69" s="9">
        <v>102000</v>
      </c>
      <c r="G69" s="9">
        <v>36000</v>
      </c>
      <c r="H69" s="9">
        <v>36000</v>
      </c>
      <c r="I69" s="63">
        <v>36000</v>
      </c>
      <c r="J69" s="12">
        <v>84.3</v>
      </c>
      <c r="K69" s="12">
        <v>55</v>
      </c>
      <c r="L69" s="98">
        <v>8</v>
      </c>
      <c r="M69" s="98">
        <v>8</v>
      </c>
      <c r="N69" s="101" t="s">
        <v>808</v>
      </c>
      <c r="O69" s="101"/>
      <c r="P69" s="84" t="s">
        <v>808</v>
      </c>
    </row>
    <row r="70" spans="1:16" ht="15" customHeight="1" x14ac:dyDescent="0.25">
      <c r="A70" s="34"/>
      <c r="B70" s="113" t="s">
        <v>98</v>
      </c>
      <c r="C70" s="114"/>
      <c r="D70" s="114"/>
      <c r="E70" s="114"/>
      <c r="F70" s="7">
        <f>F68+F69</f>
        <v>1052000</v>
      </c>
      <c r="G70" s="7">
        <f>G68+G69</f>
        <v>386000</v>
      </c>
      <c r="H70" s="7">
        <f>H68+H69</f>
        <v>375500</v>
      </c>
      <c r="I70" s="66">
        <f>I68+I69</f>
        <v>375500</v>
      </c>
      <c r="J70" s="126"/>
      <c r="K70" s="127"/>
      <c r="L70" s="127"/>
      <c r="M70" s="127"/>
      <c r="N70" s="127"/>
      <c r="O70" s="127"/>
      <c r="P70" s="128"/>
    </row>
    <row r="71" spans="1:16" ht="17.100000000000001" customHeight="1" x14ac:dyDescent="0.25">
      <c r="A71" s="34"/>
      <c r="B71" s="125" t="s">
        <v>99</v>
      </c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10"/>
    </row>
    <row r="72" spans="1:16" ht="15" customHeight="1" x14ac:dyDescent="0.25">
      <c r="A72" s="34"/>
      <c r="B72" s="115" t="s">
        <v>100</v>
      </c>
      <c r="C72" s="99"/>
      <c r="D72" s="99" t="s">
        <v>809</v>
      </c>
      <c r="E72" s="99"/>
      <c r="F72" s="9">
        <v>59400</v>
      </c>
      <c r="G72" s="9">
        <v>52000</v>
      </c>
      <c r="H72" s="9">
        <v>52000</v>
      </c>
      <c r="I72" s="63">
        <v>52000</v>
      </c>
      <c r="J72" s="12">
        <v>67.400000000000006</v>
      </c>
      <c r="K72" s="12">
        <v>45</v>
      </c>
      <c r="L72" s="98">
        <v>8</v>
      </c>
      <c r="M72" s="98">
        <v>8</v>
      </c>
      <c r="N72" s="101" t="s">
        <v>808</v>
      </c>
      <c r="O72" s="101"/>
      <c r="P72" s="84" t="s">
        <v>808</v>
      </c>
    </row>
    <row r="73" spans="1:16" ht="15" customHeight="1" x14ac:dyDescent="0.25">
      <c r="A73" s="34"/>
      <c r="B73" s="113" t="s">
        <v>101</v>
      </c>
      <c r="C73" s="114"/>
      <c r="D73" s="114"/>
      <c r="E73" s="114"/>
      <c r="F73" s="7">
        <f>F72</f>
        <v>59400</v>
      </c>
      <c r="G73" s="7">
        <f>G72</f>
        <v>52000</v>
      </c>
      <c r="H73" s="7">
        <f>H72</f>
        <v>52000</v>
      </c>
      <c r="I73" s="66">
        <f>I72</f>
        <v>52000</v>
      </c>
      <c r="J73" s="126"/>
      <c r="K73" s="127"/>
      <c r="L73" s="127"/>
      <c r="M73" s="127"/>
      <c r="N73" s="127"/>
      <c r="O73" s="127"/>
      <c r="P73" s="128"/>
    </row>
    <row r="74" spans="1:16" ht="17.100000000000001" customHeight="1" x14ac:dyDescent="0.25">
      <c r="A74" s="34"/>
      <c r="B74" s="125" t="s">
        <v>102</v>
      </c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10"/>
    </row>
    <row r="75" spans="1:16" ht="15" customHeight="1" x14ac:dyDescent="0.25">
      <c r="A75" s="34"/>
      <c r="B75" s="115" t="s">
        <v>103</v>
      </c>
      <c r="C75" s="99"/>
      <c r="D75" s="99" t="s">
        <v>104</v>
      </c>
      <c r="E75" s="99"/>
      <c r="F75" s="9">
        <v>70000</v>
      </c>
      <c r="G75" s="9">
        <v>63000</v>
      </c>
      <c r="H75" s="25">
        <v>43000</v>
      </c>
      <c r="I75" s="68">
        <v>43000</v>
      </c>
      <c r="J75" s="12">
        <v>79.599999999999994</v>
      </c>
      <c r="K75" s="12">
        <v>45</v>
      </c>
      <c r="L75" s="98">
        <v>8</v>
      </c>
      <c r="M75" s="98">
        <v>8</v>
      </c>
      <c r="N75" s="101" t="s">
        <v>808</v>
      </c>
      <c r="O75" s="101"/>
      <c r="P75" s="84" t="s">
        <v>808</v>
      </c>
    </row>
    <row r="76" spans="1:16" ht="15" customHeight="1" x14ac:dyDescent="0.25">
      <c r="A76" s="34"/>
      <c r="B76" s="115" t="s">
        <v>105</v>
      </c>
      <c r="C76" s="99"/>
      <c r="D76" s="99" t="s">
        <v>106</v>
      </c>
      <c r="E76" s="99"/>
      <c r="F76" s="8">
        <v>400000</v>
      </c>
      <c r="G76" s="8">
        <v>350000</v>
      </c>
      <c r="H76" s="14">
        <v>339500</v>
      </c>
      <c r="I76" s="24">
        <v>339500</v>
      </c>
      <c r="J76" s="12">
        <v>86.8</v>
      </c>
      <c r="K76" s="12">
        <v>65</v>
      </c>
      <c r="L76" s="98">
        <v>8</v>
      </c>
      <c r="M76" s="98">
        <v>8</v>
      </c>
      <c r="N76" s="101" t="s">
        <v>808</v>
      </c>
      <c r="O76" s="101"/>
      <c r="P76" s="84" t="s">
        <v>808</v>
      </c>
    </row>
    <row r="77" spans="1:16" ht="15.75" customHeight="1" thickBot="1" x14ac:dyDescent="0.3">
      <c r="A77" s="34"/>
      <c r="B77" s="121" t="s">
        <v>107</v>
      </c>
      <c r="C77" s="122"/>
      <c r="D77" s="122"/>
      <c r="E77" s="122"/>
      <c r="F77" s="36">
        <f>F75+F76</f>
        <v>470000</v>
      </c>
      <c r="G77" s="36">
        <f t="shared" ref="G77:I77" si="0">G75+G76</f>
        <v>413000</v>
      </c>
      <c r="H77" s="36">
        <f t="shared" si="0"/>
        <v>382500</v>
      </c>
      <c r="I77" s="59">
        <f t="shared" si="0"/>
        <v>382500</v>
      </c>
      <c r="J77" s="43"/>
      <c r="K77" s="43"/>
      <c r="L77" s="43"/>
      <c r="M77" s="43"/>
      <c r="N77" s="43"/>
      <c r="O77" s="93"/>
      <c r="P77" s="85"/>
    </row>
    <row r="78" spans="1:16" ht="15" customHeight="1" x14ac:dyDescent="0.25">
      <c r="A78" s="34"/>
      <c r="B78" s="123" t="s">
        <v>759</v>
      </c>
      <c r="C78" s="124"/>
      <c r="D78" s="124"/>
      <c r="E78" s="124"/>
      <c r="F78" s="42">
        <f>F60+F65+F68+F76</f>
        <v>2800000</v>
      </c>
      <c r="G78" s="42">
        <f t="shared" ref="G78:H78" si="1">G60+G65+G68+G76</f>
        <v>1400000</v>
      </c>
      <c r="H78" s="42">
        <f t="shared" si="1"/>
        <v>1358000</v>
      </c>
      <c r="I78" s="60">
        <f t="shared" ref="I78" si="2">I60+I65+I68+I76</f>
        <v>1358000</v>
      </c>
      <c r="J78" s="40"/>
      <c r="K78" s="40"/>
      <c r="L78" s="40"/>
      <c r="M78" s="40"/>
      <c r="N78" s="40"/>
      <c r="O78" s="94"/>
      <c r="P78" s="86"/>
    </row>
    <row r="79" spans="1:16" ht="15" customHeight="1" x14ac:dyDescent="0.25">
      <c r="A79" s="34"/>
      <c r="B79" s="119" t="s">
        <v>760</v>
      </c>
      <c r="C79" s="120"/>
      <c r="D79" s="120"/>
      <c r="E79" s="120"/>
      <c r="F79" s="23">
        <f>F53+F54+F55+F56+F59+F63+F64+F69+F72+F75</f>
        <v>2862800</v>
      </c>
      <c r="G79" s="23">
        <f t="shared" ref="G79:H79" si="3">G53+G54+G55+G56+G59+G63+G64+G69+G72+G75</f>
        <v>2340000</v>
      </c>
      <c r="H79" s="23">
        <f t="shared" si="3"/>
        <v>2320000</v>
      </c>
      <c r="I79" s="61">
        <f t="shared" ref="I79" si="4">I53+I54+I55+I56+I59+I63+I64+I69+I72+I75</f>
        <v>1124000</v>
      </c>
      <c r="J79" s="40"/>
      <c r="K79" s="40"/>
      <c r="L79" s="40"/>
      <c r="M79" s="40"/>
      <c r="N79" s="40"/>
      <c r="O79" s="94"/>
      <c r="P79" s="86"/>
    </row>
    <row r="80" spans="1:16" ht="15.75" customHeight="1" thickBot="1" x14ac:dyDescent="0.3">
      <c r="A80" s="34"/>
      <c r="B80" s="121" t="s">
        <v>108</v>
      </c>
      <c r="C80" s="122"/>
      <c r="D80" s="122"/>
      <c r="E80" s="122"/>
      <c r="F80" s="32">
        <f>F57+F61+F66+F70+F73+F77</f>
        <v>5662800</v>
      </c>
      <c r="G80" s="32">
        <f t="shared" ref="G80:H80" si="5">G57+G61+G66+G70+G73+G77</f>
        <v>3740000</v>
      </c>
      <c r="H80" s="32">
        <f t="shared" si="5"/>
        <v>3678000</v>
      </c>
      <c r="I80" s="62">
        <f t="shared" ref="I80" si="6">I57+I61+I66+I70+I73+I77</f>
        <v>2482000</v>
      </c>
      <c r="J80" s="41"/>
      <c r="K80" s="41"/>
      <c r="L80" s="41"/>
      <c r="M80" s="41"/>
      <c r="N80" s="41"/>
      <c r="O80" s="95"/>
      <c r="P80" s="87"/>
    </row>
    <row r="81" spans="1:16" ht="18.600000000000001" customHeight="1" x14ac:dyDescent="0.25">
      <c r="A81" s="34"/>
      <c r="B81" s="116" t="s">
        <v>109</v>
      </c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8"/>
    </row>
    <row r="82" spans="1:16" ht="17.100000000000001" customHeight="1" x14ac:dyDescent="0.25">
      <c r="A82" s="34"/>
      <c r="B82" s="125" t="s">
        <v>761</v>
      </c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10"/>
    </row>
    <row r="83" spans="1:16" ht="15" customHeight="1" x14ac:dyDescent="0.25">
      <c r="A83" s="34"/>
      <c r="B83" s="115" t="s">
        <v>110</v>
      </c>
      <c r="C83" s="99"/>
      <c r="D83" s="99" t="s">
        <v>111</v>
      </c>
      <c r="E83" s="99"/>
      <c r="F83" s="9">
        <v>120000</v>
      </c>
      <c r="G83" s="9">
        <v>120000</v>
      </c>
      <c r="H83" s="9">
        <v>120000</v>
      </c>
      <c r="I83" s="63">
        <v>120000</v>
      </c>
      <c r="J83" s="12"/>
      <c r="K83" s="12">
        <v>50</v>
      </c>
      <c r="L83" s="12">
        <v>6</v>
      </c>
      <c r="M83" s="12">
        <v>6</v>
      </c>
      <c r="N83" s="101" t="s">
        <v>808</v>
      </c>
      <c r="O83" s="101"/>
      <c r="P83" s="84" t="s">
        <v>808</v>
      </c>
    </row>
    <row r="84" spans="1:16" ht="15" customHeight="1" x14ac:dyDescent="0.25">
      <c r="A84" s="34"/>
      <c r="B84" s="113" t="s">
        <v>768</v>
      </c>
      <c r="C84" s="114"/>
      <c r="D84" s="114"/>
      <c r="E84" s="114"/>
      <c r="F84" s="7">
        <f>F83</f>
        <v>120000</v>
      </c>
      <c r="G84" s="7">
        <f t="shared" ref="G84:I84" si="7">G83</f>
        <v>120000</v>
      </c>
      <c r="H84" s="7">
        <f t="shared" si="7"/>
        <v>120000</v>
      </c>
      <c r="I84" s="66">
        <f t="shared" si="7"/>
        <v>120000</v>
      </c>
      <c r="J84" s="126"/>
      <c r="K84" s="127"/>
      <c r="L84" s="127"/>
      <c r="M84" s="127"/>
      <c r="N84" s="127"/>
      <c r="O84" s="127"/>
      <c r="P84" s="128"/>
    </row>
    <row r="85" spans="1:16" ht="17.100000000000001" customHeight="1" x14ac:dyDescent="0.25">
      <c r="A85" s="34"/>
      <c r="B85" s="125" t="s">
        <v>112</v>
      </c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10"/>
    </row>
    <row r="86" spans="1:16" ht="15" customHeight="1" x14ac:dyDescent="0.25">
      <c r="A86" s="34"/>
      <c r="B86" s="115" t="s">
        <v>113</v>
      </c>
      <c r="C86" s="99"/>
      <c r="D86" s="99" t="s">
        <v>114</v>
      </c>
      <c r="E86" s="99"/>
      <c r="F86" s="9">
        <v>708200</v>
      </c>
      <c r="G86" s="9">
        <v>516000</v>
      </c>
      <c r="H86" s="9">
        <v>516000</v>
      </c>
      <c r="I86" s="63">
        <v>516000</v>
      </c>
      <c r="J86" s="12">
        <v>86.7</v>
      </c>
      <c r="K86" s="12">
        <v>65</v>
      </c>
      <c r="L86" s="12">
        <v>6</v>
      </c>
      <c r="M86" s="12">
        <v>6</v>
      </c>
      <c r="N86" s="101" t="s">
        <v>808</v>
      </c>
      <c r="O86" s="101"/>
      <c r="P86" s="84" t="s">
        <v>808</v>
      </c>
    </row>
    <row r="87" spans="1:16" ht="15.75" customHeight="1" thickBot="1" x14ac:dyDescent="0.3">
      <c r="A87" s="34"/>
      <c r="B87" s="121" t="s">
        <v>115</v>
      </c>
      <c r="C87" s="122"/>
      <c r="D87" s="122"/>
      <c r="E87" s="122"/>
      <c r="F87" s="36">
        <f>F86</f>
        <v>708200</v>
      </c>
      <c r="G87" s="36">
        <f>G86</f>
        <v>516000</v>
      </c>
      <c r="H87" s="36">
        <f>H86</f>
        <v>516000</v>
      </c>
      <c r="I87" s="59">
        <f>I86</f>
        <v>516000</v>
      </c>
      <c r="J87" s="43"/>
      <c r="K87" s="43"/>
      <c r="L87" s="43"/>
      <c r="M87" s="43"/>
      <c r="N87" s="43"/>
      <c r="O87" s="93"/>
      <c r="P87" s="85"/>
    </row>
    <row r="88" spans="1:16" ht="15" customHeight="1" x14ac:dyDescent="0.25">
      <c r="A88" s="34"/>
      <c r="B88" s="123" t="s">
        <v>762</v>
      </c>
      <c r="C88" s="124"/>
      <c r="D88" s="124"/>
      <c r="E88" s="124"/>
      <c r="F88" s="42">
        <v>0</v>
      </c>
      <c r="G88" s="42">
        <v>0</v>
      </c>
      <c r="H88" s="42">
        <v>0</v>
      </c>
      <c r="I88" s="60">
        <v>0</v>
      </c>
      <c r="J88" s="40"/>
      <c r="K88" s="40"/>
      <c r="L88" s="40"/>
      <c r="M88" s="40"/>
      <c r="N88" s="40"/>
      <c r="O88" s="94"/>
      <c r="P88" s="86"/>
    </row>
    <row r="89" spans="1:16" ht="15" customHeight="1" x14ac:dyDescent="0.25">
      <c r="A89" s="34"/>
      <c r="B89" s="119" t="s">
        <v>763</v>
      </c>
      <c r="C89" s="120"/>
      <c r="D89" s="120"/>
      <c r="E89" s="120"/>
      <c r="F89" s="23">
        <f t="shared" ref="F89:I90" si="8">F83+F86</f>
        <v>828200</v>
      </c>
      <c r="G89" s="23">
        <f t="shared" si="8"/>
        <v>636000</v>
      </c>
      <c r="H89" s="23">
        <f t="shared" si="8"/>
        <v>636000</v>
      </c>
      <c r="I89" s="61">
        <f t="shared" si="8"/>
        <v>636000</v>
      </c>
      <c r="J89" s="40"/>
      <c r="K89" s="40"/>
      <c r="L89" s="40"/>
      <c r="M89" s="40"/>
      <c r="N89" s="40"/>
      <c r="O89" s="94"/>
      <c r="P89" s="86"/>
    </row>
    <row r="90" spans="1:16" ht="15.75" customHeight="1" thickBot="1" x14ac:dyDescent="0.3">
      <c r="A90" s="34"/>
      <c r="B90" s="121" t="s">
        <v>116</v>
      </c>
      <c r="C90" s="122"/>
      <c r="D90" s="122"/>
      <c r="E90" s="122"/>
      <c r="F90" s="32">
        <f t="shared" si="8"/>
        <v>828200</v>
      </c>
      <c r="G90" s="32">
        <f t="shared" si="8"/>
        <v>636000</v>
      </c>
      <c r="H90" s="32">
        <f t="shared" si="8"/>
        <v>636000</v>
      </c>
      <c r="I90" s="62">
        <f t="shared" si="8"/>
        <v>636000</v>
      </c>
      <c r="J90" s="41"/>
      <c r="K90" s="41"/>
      <c r="L90" s="41"/>
      <c r="M90" s="41"/>
      <c r="N90" s="41"/>
      <c r="O90" s="95"/>
      <c r="P90" s="87"/>
    </row>
    <row r="91" spans="1:16" ht="18.600000000000001" customHeight="1" x14ac:dyDescent="0.25">
      <c r="A91" s="34"/>
      <c r="B91" s="116" t="s">
        <v>117</v>
      </c>
      <c r="C91" s="117"/>
      <c r="D91" s="117"/>
      <c r="E91" s="117"/>
      <c r="F91" s="117"/>
      <c r="G91" s="117"/>
      <c r="H91" s="117"/>
      <c r="I91" s="117"/>
      <c r="J91" s="117"/>
      <c r="K91" s="117"/>
      <c r="L91" s="117"/>
      <c r="M91" s="117"/>
      <c r="N91" s="117"/>
      <c r="O91" s="117"/>
      <c r="P91" s="118"/>
    </row>
    <row r="92" spans="1:16" s="2" customFormat="1" ht="17.100000000000001" customHeight="1" x14ac:dyDescent="0.25">
      <c r="A92" s="34"/>
      <c r="B92" s="125" t="s">
        <v>767</v>
      </c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  <row r="93" spans="1:16" ht="15" customHeight="1" x14ac:dyDescent="0.25">
      <c r="A93" s="34"/>
      <c r="B93" s="115" t="s">
        <v>131</v>
      </c>
      <c r="C93" s="99"/>
      <c r="D93" s="99" t="s">
        <v>132</v>
      </c>
      <c r="E93" s="99"/>
      <c r="F93" s="9">
        <v>304800</v>
      </c>
      <c r="G93" s="9">
        <v>256000</v>
      </c>
      <c r="H93" s="9">
        <v>256000</v>
      </c>
      <c r="I93" s="63">
        <v>256000</v>
      </c>
      <c r="J93" s="12"/>
      <c r="K93" s="12">
        <v>40</v>
      </c>
      <c r="L93" s="12">
        <v>7</v>
      </c>
      <c r="M93" s="12">
        <v>7</v>
      </c>
      <c r="N93" s="101" t="s">
        <v>808</v>
      </c>
      <c r="O93" s="101"/>
      <c r="P93" s="84" t="s">
        <v>808</v>
      </c>
    </row>
    <row r="94" spans="1:16" s="2" customFormat="1" ht="15" customHeight="1" x14ac:dyDescent="0.25">
      <c r="A94" s="34"/>
      <c r="B94" s="113" t="s">
        <v>768</v>
      </c>
      <c r="C94" s="114"/>
      <c r="D94" s="114"/>
      <c r="E94" s="114"/>
      <c r="F94" s="7">
        <f>F93</f>
        <v>304800</v>
      </c>
      <c r="G94" s="7">
        <f>G93</f>
        <v>256000</v>
      </c>
      <c r="H94" s="7">
        <f>H93</f>
        <v>256000</v>
      </c>
      <c r="I94" s="66">
        <f>I93</f>
        <v>256000</v>
      </c>
      <c r="J94" s="126"/>
      <c r="K94" s="127"/>
      <c r="L94" s="127"/>
      <c r="M94" s="127"/>
      <c r="N94" s="127"/>
      <c r="O94" s="127"/>
      <c r="P94" s="128"/>
    </row>
    <row r="95" spans="1:16" ht="17.100000000000001" customHeight="1" x14ac:dyDescent="0.25">
      <c r="A95" s="34"/>
      <c r="B95" s="125" t="s">
        <v>118</v>
      </c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10"/>
    </row>
    <row r="96" spans="1:16" ht="15" customHeight="1" x14ac:dyDescent="0.25">
      <c r="A96" s="34"/>
      <c r="B96" s="115" t="s">
        <v>119</v>
      </c>
      <c r="C96" s="99"/>
      <c r="D96" s="99" t="s">
        <v>120</v>
      </c>
      <c r="E96" s="99"/>
      <c r="F96" s="8">
        <v>1330000</v>
      </c>
      <c r="G96" s="8">
        <v>350000</v>
      </c>
      <c r="H96" s="14">
        <v>339500</v>
      </c>
      <c r="I96" s="24">
        <v>339500</v>
      </c>
      <c r="J96" s="12">
        <v>86.8</v>
      </c>
      <c r="K96" s="12">
        <v>65</v>
      </c>
      <c r="L96" s="80">
        <v>7</v>
      </c>
      <c r="M96" s="80">
        <v>7</v>
      </c>
      <c r="N96" s="101" t="s">
        <v>808</v>
      </c>
      <c r="O96" s="101"/>
      <c r="P96" s="84" t="s">
        <v>808</v>
      </c>
    </row>
    <row r="97" spans="1:16" ht="15" customHeight="1" x14ac:dyDescent="0.25">
      <c r="A97" s="34"/>
      <c r="B97" s="113" t="s">
        <v>121</v>
      </c>
      <c r="C97" s="114"/>
      <c r="D97" s="114"/>
      <c r="E97" s="114"/>
      <c r="F97" s="7">
        <f>F96</f>
        <v>1330000</v>
      </c>
      <c r="G97" s="7">
        <f>G96</f>
        <v>350000</v>
      </c>
      <c r="H97" s="7">
        <f>H96</f>
        <v>339500</v>
      </c>
      <c r="I97" s="66">
        <f>I96</f>
        <v>339500</v>
      </c>
      <c r="J97" s="126"/>
      <c r="K97" s="127"/>
      <c r="L97" s="127"/>
      <c r="M97" s="127"/>
      <c r="N97" s="127"/>
      <c r="O97" s="127"/>
      <c r="P97" s="128"/>
    </row>
    <row r="98" spans="1:16" ht="17.100000000000001" customHeight="1" x14ac:dyDescent="0.25">
      <c r="A98" s="34"/>
      <c r="B98" s="125" t="s">
        <v>122</v>
      </c>
      <c r="C98" s="109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10"/>
    </row>
    <row r="99" spans="1:16" ht="15" customHeight="1" x14ac:dyDescent="0.25">
      <c r="A99" s="34"/>
      <c r="B99" s="115" t="s">
        <v>123</v>
      </c>
      <c r="C99" s="99"/>
      <c r="D99" s="99" t="s">
        <v>124</v>
      </c>
      <c r="E99" s="99"/>
      <c r="F99" s="9">
        <v>240636</v>
      </c>
      <c r="G99" s="9">
        <v>206000</v>
      </c>
      <c r="H99" s="25">
        <v>108000</v>
      </c>
      <c r="I99" s="68">
        <v>108000</v>
      </c>
      <c r="J99" s="12">
        <v>66.599999999999994</v>
      </c>
      <c r="K99" s="12">
        <v>40</v>
      </c>
      <c r="L99" s="80">
        <v>7</v>
      </c>
      <c r="M99" s="80">
        <v>7</v>
      </c>
      <c r="N99" s="101" t="s">
        <v>808</v>
      </c>
      <c r="O99" s="101"/>
      <c r="P99" s="84" t="s">
        <v>808</v>
      </c>
    </row>
    <row r="100" spans="1:16" ht="15" customHeight="1" x14ac:dyDescent="0.25">
      <c r="A100" s="34"/>
      <c r="B100" s="115" t="s">
        <v>125</v>
      </c>
      <c r="C100" s="99"/>
      <c r="D100" s="99" t="s">
        <v>126</v>
      </c>
      <c r="E100" s="99"/>
      <c r="F100" s="8">
        <v>315740</v>
      </c>
      <c r="G100" s="8">
        <v>257000</v>
      </c>
      <c r="H100" s="14">
        <v>249290</v>
      </c>
      <c r="I100" s="24">
        <v>249290</v>
      </c>
      <c r="J100" s="12">
        <v>64.7</v>
      </c>
      <c r="K100" s="12">
        <v>40</v>
      </c>
      <c r="L100" s="80">
        <v>7</v>
      </c>
      <c r="M100" s="80">
        <v>7</v>
      </c>
      <c r="N100" s="101" t="s">
        <v>808</v>
      </c>
      <c r="O100" s="101"/>
      <c r="P100" s="84" t="s">
        <v>808</v>
      </c>
    </row>
    <row r="101" spans="1:16" ht="15" customHeight="1" x14ac:dyDescent="0.25">
      <c r="A101" s="34"/>
      <c r="B101" s="113" t="s">
        <v>127</v>
      </c>
      <c r="C101" s="114"/>
      <c r="D101" s="114"/>
      <c r="E101" s="114"/>
      <c r="F101" s="7">
        <f>F99+F100</f>
        <v>556376</v>
      </c>
      <c r="G101" s="7">
        <f>G99+G100</f>
        <v>463000</v>
      </c>
      <c r="H101" s="7">
        <f>H99+H100</f>
        <v>357290</v>
      </c>
      <c r="I101" s="66">
        <f>I99+I100</f>
        <v>357290</v>
      </c>
      <c r="J101" s="126"/>
      <c r="K101" s="127"/>
      <c r="L101" s="127"/>
      <c r="M101" s="127"/>
      <c r="N101" s="127"/>
      <c r="O101" s="127"/>
      <c r="P101" s="128"/>
    </row>
    <row r="102" spans="1:16" ht="17.100000000000001" customHeight="1" x14ac:dyDescent="0.25">
      <c r="A102" s="34"/>
      <c r="B102" s="125" t="s">
        <v>128</v>
      </c>
      <c r="C102" s="109"/>
      <c r="D102" s="109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  <c r="O102" s="109"/>
      <c r="P102" s="110"/>
    </row>
    <row r="103" spans="1:16" ht="15" customHeight="1" x14ac:dyDescent="0.25">
      <c r="A103" s="34"/>
      <c r="B103" s="115" t="s">
        <v>129</v>
      </c>
      <c r="C103" s="99"/>
      <c r="D103" s="99" t="s">
        <v>130</v>
      </c>
      <c r="E103" s="99"/>
      <c r="F103" s="9">
        <v>1184000</v>
      </c>
      <c r="G103" s="9">
        <v>1050000</v>
      </c>
      <c r="H103" s="9">
        <v>1050000</v>
      </c>
      <c r="I103" s="63">
        <v>1050000</v>
      </c>
      <c r="J103" s="12">
        <v>86.7</v>
      </c>
      <c r="K103" s="12">
        <v>65</v>
      </c>
      <c r="L103" s="80">
        <v>7</v>
      </c>
      <c r="M103" s="80">
        <v>7</v>
      </c>
      <c r="N103" s="101" t="s">
        <v>808</v>
      </c>
      <c r="O103" s="101"/>
      <c r="P103" s="84" t="s">
        <v>808</v>
      </c>
    </row>
    <row r="104" spans="1:16" ht="15" customHeight="1" x14ac:dyDescent="0.25">
      <c r="A104" s="34"/>
      <c r="B104" s="113" t="s">
        <v>133</v>
      </c>
      <c r="C104" s="114"/>
      <c r="D104" s="114"/>
      <c r="E104" s="114"/>
      <c r="F104" s="7">
        <f>F103</f>
        <v>1184000</v>
      </c>
      <c r="G104" s="7">
        <f>G103</f>
        <v>1050000</v>
      </c>
      <c r="H104" s="7">
        <f>H103</f>
        <v>1050000</v>
      </c>
      <c r="I104" s="66">
        <f>I103</f>
        <v>1050000</v>
      </c>
      <c r="J104" s="126"/>
      <c r="K104" s="127"/>
      <c r="L104" s="127"/>
      <c r="M104" s="127"/>
      <c r="N104" s="127"/>
      <c r="O104" s="127"/>
      <c r="P104" s="128"/>
    </row>
    <row r="105" spans="1:16" ht="17.100000000000001" customHeight="1" x14ac:dyDescent="0.25">
      <c r="A105" s="34"/>
      <c r="B105" s="125" t="s">
        <v>134</v>
      </c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10"/>
    </row>
    <row r="106" spans="1:16" ht="15" customHeight="1" x14ac:dyDescent="0.25">
      <c r="A106" s="34"/>
      <c r="B106" s="115" t="s">
        <v>135</v>
      </c>
      <c r="C106" s="99"/>
      <c r="D106" s="99" t="s">
        <v>136</v>
      </c>
      <c r="E106" s="99"/>
      <c r="F106" s="8">
        <v>439526</v>
      </c>
      <c r="G106" s="8">
        <v>350000</v>
      </c>
      <c r="H106" s="14">
        <v>339500</v>
      </c>
      <c r="I106" s="24">
        <v>339500</v>
      </c>
      <c r="J106" s="12">
        <v>64.7</v>
      </c>
      <c r="K106" s="12">
        <v>45</v>
      </c>
      <c r="L106" s="80">
        <v>7</v>
      </c>
      <c r="M106" s="80">
        <v>7</v>
      </c>
      <c r="N106" s="101" t="s">
        <v>808</v>
      </c>
      <c r="O106" s="101"/>
      <c r="P106" s="84" t="s">
        <v>808</v>
      </c>
    </row>
    <row r="107" spans="1:16" ht="15" customHeight="1" x14ac:dyDescent="0.25">
      <c r="A107" s="34"/>
      <c r="B107" s="113" t="s">
        <v>137</v>
      </c>
      <c r="C107" s="114"/>
      <c r="D107" s="114"/>
      <c r="E107" s="114"/>
      <c r="F107" s="7">
        <f>F106</f>
        <v>439526</v>
      </c>
      <c r="G107" s="7">
        <f>G106</f>
        <v>350000</v>
      </c>
      <c r="H107" s="7">
        <f>H106</f>
        <v>339500</v>
      </c>
      <c r="I107" s="66">
        <f>I106</f>
        <v>339500</v>
      </c>
      <c r="J107" s="126"/>
      <c r="K107" s="127"/>
      <c r="L107" s="127"/>
      <c r="M107" s="127"/>
      <c r="N107" s="127"/>
      <c r="O107" s="127"/>
      <c r="P107" s="128"/>
    </row>
    <row r="108" spans="1:16" ht="17.100000000000001" customHeight="1" x14ac:dyDescent="0.25">
      <c r="A108" s="34"/>
      <c r="B108" s="125" t="s">
        <v>138</v>
      </c>
      <c r="C108" s="109"/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10"/>
    </row>
    <row r="109" spans="1:16" ht="15" customHeight="1" x14ac:dyDescent="0.25">
      <c r="A109" s="34"/>
      <c r="B109" s="115" t="s">
        <v>139</v>
      </c>
      <c r="C109" s="99"/>
      <c r="D109" s="99" t="s">
        <v>140</v>
      </c>
      <c r="E109" s="99"/>
      <c r="F109" s="9">
        <v>92800</v>
      </c>
      <c r="G109" s="9">
        <v>59400</v>
      </c>
      <c r="H109" s="9">
        <v>59400</v>
      </c>
      <c r="I109" s="63">
        <v>59400</v>
      </c>
      <c r="J109" s="12">
        <v>64.099999999999994</v>
      </c>
      <c r="K109" s="12">
        <v>50</v>
      </c>
      <c r="L109" s="80">
        <v>7</v>
      </c>
      <c r="M109" s="80">
        <v>6</v>
      </c>
      <c r="N109" s="101">
        <v>0</v>
      </c>
      <c r="O109" s="101"/>
      <c r="P109" s="84">
        <v>1</v>
      </c>
    </row>
    <row r="110" spans="1:16" ht="15" customHeight="1" x14ac:dyDescent="0.25">
      <c r="A110" s="34"/>
      <c r="B110" s="113" t="s">
        <v>141</v>
      </c>
      <c r="C110" s="114"/>
      <c r="D110" s="114"/>
      <c r="E110" s="114"/>
      <c r="F110" s="7">
        <f>F109</f>
        <v>92800</v>
      </c>
      <c r="G110" s="7">
        <f>G109</f>
        <v>59400</v>
      </c>
      <c r="H110" s="7">
        <f>H109</f>
        <v>59400</v>
      </c>
      <c r="I110" s="66">
        <f>I109</f>
        <v>59400</v>
      </c>
      <c r="J110" s="126"/>
      <c r="K110" s="127"/>
      <c r="L110" s="127"/>
      <c r="M110" s="127"/>
      <c r="N110" s="127"/>
      <c r="O110" s="127"/>
      <c r="P110" s="128"/>
    </row>
    <row r="111" spans="1:16" ht="17.100000000000001" customHeight="1" x14ac:dyDescent="0.25">
      <c r="A111" s="34"/>
      <c r="B111" s="125" t="s">
        <v>142</v>
      </c>
      <c r="C111" s="109"/>
      <c r="D111" s="109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10"/>
    </row>
    <row r="112" spans="1:16" ht="15" customHeight="1" x14ac:dyDescent="0.25">
      <c r="A112" s="34"/>
      <c r="B112" s="115" t="s">
        <v>143</v>
      </c>
      <c r="C112" s="99"/>
      <c r="D112" s="99" t="s">
        <v>144</v>
      </c>
      <c r="E112" s="99"/>
      <c r="F112" s="9">
        <v>61390</v>
      </c>
      <c r="G112" s="9">
        <v>48611</v>
      </c>
      <c r="H112" s="9">
        <v>48611</v>
      </c>
      <c r="I112" s="63">
        <v>48611</v>
      </c>
      <c r="J112" s="12">
        <v>64.7</v>
      </c>
      <c r="K112" s="12">
        <v>45</v>
      </c>
      <c r="L112" s="80">
        <v>7</v>
      </c>
      <c r="M112" s="80">
        <v>7</v>
      </c>
      <c r="N112" s="101" t="s">
        <v>808</v>
      </c>
      <c r="O112" s="101"/>
      <c r="P112" s="84" t="s">
        <v>808</v>
      </c>
    </row>
    <row r="113" spans="1:16" ht="15" customHeight="1" x14ac:dyDescent="0.25">
      <c r="A113" s="34"/>
      <c r="B113" s="113" t="s">
        <v>145</v>
      </c>
      <c r="C113" s="114"/>
      <c r="D113" s="114"/>
      <c r="E113" s="114"/>
      <c r="F113" s="7">
        <f>F112</f>
        <v>61390</v>
      </c>
      <c r="G113" s="7">
        <f>G112</f>
        <v>48611</v>
      </c>
      <c r="H113" s="7">
        <f>H112</f>
        <v>48611</v>
      </c>
      <c r="I113" s="66">
        <f>I112</f>
        <v>48611</v>
      </c>
      <c r="J113" s="126"/>
      <c r="K113" s="127"/>
      <c r="L113" s="127"/>
      <c r="M113" s="127"/>
      <c r="N113" s="127"/>
      <c r="O113" s="127"/>
      <c r="P113" s="128"/>
    </row>
    <row r="114" spans="1:16" ht="17.100000000000001" customHeight="1" x14ac:dyDescent="0.25">
      <c r="A114" s="34"/>
      <c r="B114" s="125" t="s">
        <v>146</v>
      </c>
      <c r="C114" s="109"/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10"/>
    </row>
    <row r="115" spans="1:16" ht="15" customHeight="1" x14ac:dyDescent="0.25">
      <c r="A115" s="34"/>
      <c r="B115" s="115" t="s">
        <v>147</v>
      </c>
      <c r="C115" s="99"/>
      <c r="D115" s="99" t="s">
        <v>148</v>
      </c>
      <c r="E115" s="99"/>
      <c r="F115" s="8">
        <v>455615</v>
      </c>
      <c r="G115" s="8">
        <v>350000</v>
      </c>
      <c r="H115" s="14">
        <v>339500</v>
      </c>
      <c r="I115" s="24">
        <v>339500</v>
      </c>
      <c r="J115" s="12">
        <v>87.4</v>
      </c>
      <c r="K115" s="96">
        <v>70</v>
      </c>
      <c r="L115" s="80">
        <v>7</v>
      </c>
      <c r="M115" s="80">
        <v>7</v>
      </c>
      <c r="N115" s="101" t="s">
        <v>808</v>
      </c>
      <c r="O115" s="101"/>
      <c r="P115" s="84" t="s">
        <v>808</v>
      </c>
    </row>
    <row r="116" spans="1:16" ht="15.75" customHeight="1" thickBot="1" x14ac:dyDescent="0.3">
      <c r="A116" s="34"/>
      <c r="B116" s="121" t="s">
        <v>149</v>
      </c>
      <c r="C116" s="122"/>
      <c r="D116" s="122"/>
      <c r="E116" s="122"/>
      <c r="F116" s="36">
        <f>F115</f>
        <v>455615</v>
      </c>
      <c r="G116" s="36">
        <f>G115</f>
        <v>350000</v>
      </c>
      <c r="H116" s="36">
        <f>H115</f>
        <v>339500</v>
      </c>
      <c r="I116" s="59">
        <f>I115</f>
        <v>339500</v>
      </c>
      <c r="J116" s="43"/>
      <c r="K116" s="43"/>
      <c r="L116" s="43"/>
      <c r="M116" s="43"/>
      <c r="N116" s="43"/>
      <c r="O116" s="93"/>
      <c r="P116" s="85"/>
    </row>
    <row r="117" spans="1:16" ht="15" customHeight="1" x14ac:dyDescent="0.25">
      <c r="A117" s="34"/>
      <c r="B117" s="123" t="s">
        <v>785</v>
      </c>
      <c r="C117" s="124"/>
      <c r="D117" s="124"/>
      <c r="E117" s="124"/>
      <c r="F117" s="42">
        <f>F96+F100+F106+F115</f>
        <v>2540881</v>
      </c>
      <c r="G117" s="42">
        <f>G96+G100+G106+G115</f>
        <v>1307000</v>
      </c>
      <c r="H117" s="42">
        <f>H96+H100+H106+H115</f>
        <v>1267790</v>
      </c>
      <c r="I117" s="60">
        <f>I96+I100+I106+I115</f>
        <v>1267790</v>
      </c>
      <c r="J117" s="40"/>
      <c r="K117" s="40"/>
      <c r="L117" s="40"/>
      <c r="M117" s="40"/>
      <c r="N117" s="40"/>
      <c r="O117" s="94"/>
      <c r="P117" s="86"/>
    </row>
    <row r="118" spans="1:16" ht="15" customHeight="1" x14ac:dyDescent="0.25">
      <c r="A118" s="34"/>
      <c r="B118" s="119" t="s">
        <v>786</v>
      </c>
      <c r="C118" s="120"/>
      <c r="D118" s="120"/>
      <c r="E118" s="120"/>
      <c r="F118" s="23">
        <f>F93+F99+F103+F109+F112</f>
        <v>1883626</v>
      </c>
      <c r="G118" s="23">
        <f>G93+G99+G103+G109+G112</f>
        <v>1620011</v>
      </c>
      <c r="H118" s="23">
        <f>H93+H99+H103+H109+H112</f>
        <v>1522011</v>
      </c>
      <c r="I118" s="61">
        <f>I93+I99+I103+I109+I112</f>
        <v>1522011</v>
      </c>
      <c r="J118" s="40"/>
      <c r="K118" s="40"/>
      <c r="L118" s="40"/>
      <c r="M118" s="40"/>
      <c r="N118" s="40"/>
      <c r="O118" s="94"/>
      <c r="P118" s="86"/>
    </row>
    <row r="119" spans="1:16" ht="15.75" customHeight="1" thickBot="1" x14ac:dyDescent="0.3">
      <c r="A119" s="34"/>
      <c r="B119" s="121" t="s">
        <v>150</v>
      </c>
      <c r="C119" s="122"/>
      <c r="D119" s="122"/>
      <c r="E119" s="122"/>
      <c r="F119" s="32">
        <f>F94+F97+F101+F104+F107+F110+F113+F116</f>
        <v>4424507</v>
      </c>
      <c r="G119" s="32">
        <f>G94+G97+G101+G104+G107+G110+G113+G116</f>
        <v>2927011</v>
      </c>
      <c r="H119" s="32">
        <f>H94+H97+H101+H104+H107+H110+H113+H116</f>
        <v>2789801</v>
      </c>
      <c r="I119" s="62">
        <f>I94+I97+I101+I104+I107+I110+I113+I116</f>
        <v>2789801</v>
      </c>
      <c r="J119" s="41"/>
      <c r="K119" s="41"/>
      <c r="L119" s="41"/>
      <c r="M119" s="41"/>
      <c r="N119" s="41"/>
      <c r="O119" s="95"/>
      <c r="P119" s="87"/>
    </row>
    <row r="120" spans="1:16" ht="18.600000000000001" customHeight="1" x14ac:dyDescent="0.25">
      <c r="A120" s="34"/>
      <c r="B120" s="116" t="s">
        <v>151</v>
      </c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8"/>
    </row>
    <row r="121" spans="1:16" s="2" customFormat="1" ht="17.100000000000001" customHeight="1" x14ac:dyDescent="0.25">
      <c r="A121" s="34"/>
      <c r="B121" s="125" t="s">
        <v>190</v>
      </c>
      <c r="C121" s="109"/>
      <c r="D121" s="10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10"/>
    </row>
    <row r="122" spans="1:16" s="2" customFormat="1" ht="15" customHeight="1" x14ac:dyDescent="0.25">
      <c r="A122" s="34"/>
      <c r="B122" s="115" t="s">
        <v>195</v>
      </c>
      <c r="C122" s="99"/>
      <c r="D122" s="99" t="s">
        <v>196</v>
      </c>
      <c r="E122" s="99"/>
      <c r="F122" s="9">
        <v>150000</v>
      </c>
      <c r="G122" s="9">
        <v>150000</v>
      </c>
      <c r="H122" s="9">
        <v>150000</v>
      </c>
      <c r="I122" s="63">
        <v>150000</v>
      </c>
      <c r="J122" s="12"/>
      <c r="K122" s="12">
        <v>50</v>
      </c>
      <c r="L122" s="12">
        <v>8</v>
      </c>
      <c r="M122" s="12">
        <v>8</v>
      </c>
      <c r="N122" s="101" t="s">
        <v>808</v>
      </c>
      <c r="O122" s="101"/>
      <c r="P122" s="84" t="s">
        <v>808</v>
      </c>
    </row>
    <row r="123" spans="1:16" s="2" customFormat="1" ht="15" customHeight="1" x14ac:dyDescent="0.25">
      <c r="A123" s="34"/>
      <c r="B123" s="115" t="s">
        <v>197</v>
      </c>
      <c r="C123" s="99"/>
      <c r="D123" s="99" t="s">
        <v>198</v>
      </c>
      <c r="E123" s="99"/>
      <c r="F123" s="9">
        <v>198000</v>
      </c>
      <c r="G123" s="9">
        <v>174000</v>
      </c>
      <c r="H123" s="9">
        <v>174000</v>
      </c>
      <c r="I123" s="63">
        <v>174000</v>
      </c>
      <c r="J123" s="12"/>
      <c r="K123" s="12">
        <v>40</v>
      </c>
      <c r="L123" s="98">
        <v>8</v>
      </c>
      <c r="M123" s="98">
        <v>8</v>
      </c>
      <c r="N123" s="101" t="s">
        <v>808</v>
      </c>
      <c r="O123" s="101"/>
      <c r="P123" s="84" t="s">
        <v>808</v>
      </c>
    </row>
    <row r="124" spans="1:16" s="2" customFormat="1" ht="15" customHeight="1" x14ac:dyDescent="0.25">
      <c r="A124" s="34"/>
      <c r="B124" s="115" t="s">
        <v>199</v>
      </c>
      <c r="C124" s="99"/>
      <c r="D124" s="99" t="s">
        <v>200</v>
      </c>
      <c r="E124" s="99"/>
      <c r="F124" s="9">
        <v>50000</v>
      </c>
      <c r="G124" s="9">
        <v>40000</v>
      </c>
      <c r="H124" s="9">
        <v>40000</v>
      </c>
      <c r="I124" s="63">
        <v>40000</v>
      </c>
      <c r="J124" s="12"/>
      <c r="K124" s="12">
        <v>50</v>
      </c>
      <c r="L124" s="98">
        <v>8</v>
      </c>
      <c r="M124" s="98">
        <v>8</v>
      </c>
      <c r="N124" s="101" t="s">
        <v>808</v>
      </c>
      <c r="O124" s="101"/>
      <c r="P124" s="84" t="s">
        <v>808</v>
      </c>
    </row>
    <row r="125" spans="1:16" s="2" customFormat="1" ht="15" customHeight="1" x14ac:dyDescent="0.25">
      <c r="A125" s="34"/>
      <c r="B125" s="113" t="s">
        <v>768</v>
      </c>
      <c r="C125" s="114"/>
      <c r="D125" s="114"/>
      <c r="E125" s="114"/>
      <c r="F125" s="7">
        <f>F122+F123+F124</f>
        <v>398000</v>
      </c>
      <c r="G125" s="7">
        <f>G122+G123+G124</f>
        <v>364000</v>
      </c>
      <c r="H125" s="7">
        <f>H122+H123+H124</f>
        <v>364000</v>
      </c>
      <c r="I125" s="66">
        <f>I122+I123+I124</f>
        <v>364000</v>
      </c>
      <c r="J125" s="126"/>
      <c r="K125" s="127"/>
      <c r="L125" s="127"/>
      <c r="M125" s="127"/>
      <c r="N125" s="127"/>
      <c r="O125" s="127"/>
      <c r="P125" s="128"/>
    </row>
    <row r="126" spans="1:16" ht="17.100000000000001" customHeight="1" x14ac:dyDescent="0.25">
      <c r="A126" s="34"/>
      <c r="B126" s="125" t="s">
        <v>152</v>
      </c>
      <c r="C126" s="109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10"/>
    </row>
    <row r="127" spans="1:16" ht="15" customHeight="1" x14ac:dyDescent="0.25">
      <c r="A127" s="34"/>
      <c r="B127" s="115" t="s">
        <v>153</v>
      </c>
      <c r="C127" s="99"/>
      <c r="D127" s="99" t="s">
        <v>154</v>
      </c>
      <c r="E127" s="99"/>
      <c r="F127" s="8">
        <v>2400000</v>
      </c>
      <c r="G127" s="8">
        <v>1000000</v>
      </c>
      <c r="H127" s="14">
        <v>970000</v>
      </c>
      <c r="I127" s="24">
        <v>970000</v>
      </c>
      <c r="J127" s="12">
        <v>93.7</v>
      </c>
      <c r="K127" s="12">
        <v>65</v>
      </c>
      <c r="L127" s="98">
        <v>8</v>
      </c>
      <c r="M127" s="98">
        <v>8</v>
      </c>
      <c r="N127" s="101" t="s">
        <v>808</v>
      </c>
      <c r="O127" s="101"/>
      <c r="P127" s="84" t="s">
        <v>808</v>
      </c>
    </row>
    <row r="128" spans="1:16" ht="15" customHeight="1" x14ac:dyDescent="0.25">
      <c r="A128" s="34"/>
      <c r="B128" s="113" t="s">
        <v>155</v>
      </c>
      <c r="C128" s="114"/>
      <c r="D128" s="114"/>
      <c r="E128" s="114"/>
      <c r="F128" s="7">
        <f>F127</f>
        <v>2400000</v>
      </c>
      <c r="G128" s="7">
        <f>G127</f>
        <v>1000000</v>
      </c>
      <c r="H128" s="7">
        <f>H127</f>
        <v>970000</v>
      </c>
      <c r="I128" s="66">
        <f>I127</f>
        <v>970000</v>
      </c>
      <c r="J128" s="126"/>
      <c r="K128" s="127"/>
      <c r="L128" s="127"/>
      <c r="M128" s="127"/>
      <c r="N128" s="127"/>
      <c r="O128" s="127"/>
      <c r="P128" s="128"/>
    </row>
    <row r="129" spans="1:16" ht="17.100000000000001" customHeight="1" x14ac:dyDescent="0.25">
      <c r="A129" s="34"/>
      <c r="B129" s="125" t="s">
        <v>156</v>
      </c>
      <c r="C129" s="109"/>
      <c r="D129" s="10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10"/>
    </row>
    <row r="130" spans="1:16" ht="15" customHeight="1" x14ac:dyDescent="0.25">
      <c r="A130" s="34"/>
      <c r="B130" s="115" t="s">
        <v>157</v>
      </c>
      <c r="C130" s="99"/>
      <c r="D130" s="99" t="s">
        <v>158</v>
      </c>
      <c r="E130" s="99"/>
      <c r="F130" s="9">
        <v>1078000</v>
      </c>
      <c r="G130" s="9">
        <v>960000</v>
      </c>
      <c r="H130" s="9">
        <v>960000</v>
      </c>
      <c r="I130" s="63">
        <v>960000</v>
      </c>
      <c r="J130" s="12">
        <v>81.2</v>
      </c>
      <c r="K130" s="12">
        <v>55</v>
      </c>
      <c r="L130" s="98">
        <v>8</v>
      </c>
      <c r="M130" s="98">
        <v>8</v>
      </c>
      <c r="N130" s="101" t="s">
        <v>808</v>
      </c>
      <c r="O130" s="101"/>
      <c r="P130" s="84" t="s">
        <v>808</v>
      </c>
    </row>
    <row r="131" spans="1:16" ht="15" customHeight="1" x14ac:dyDescent="0.25">
      <c r="A131" s="34"/>
      <c r="B131" s="113" t="s">
        <v>159</v>
      </c>
      <c r="C131" s="114"/>
      <c r="D131" s="114"/>
      <c r="E131" s="114"/>
      <c r="F131" s="7">
        <f>F130</f>
        <v>1078000</v>
      </c>
      <c r="G131" s="7">
        <f>G130</f>
        <v>960000</v>
      </c>
      <c r="H131" s="7">
        <f>H130</f>
        <v>960000</v>
      </c>
      <c r="I131" s="66">
        <f>I130</f>
        <v>960000</v>
      </c>
      <c r="J131" s="126"/>
      <c r="K131" s="127"/>
      <c r="L131" s="127"/>
      <c r="M131" s="127"/>
      <c r="N131" s="127"/>
      <c r="O131" s="127"/>
      <c r="P131" s="128"/>
    </row>
    <row r="132" spans="1:16" ht="17.100000000000001" customHeight="1" x14ac:dyDescent="0.25">
      <c r="A132" s="34"/>
      <c r="B132" s="125" t="s">
        <v>160</v>
      </c>
      <c r="C132" s="109"/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10"/>
    </row>
    <row r="133" spans="1:16" ht="15" customHeight="1" x14ac:dyDescent="0.25">
      <c r="A133" s="34"/>
      <c r="B133" s="115" t="s">
        <v>161</v>
      </c>
      <c r="C133" s="99"/>
      <c r="D133" s="131" t="s">
        <v>162</v>
      </c>
      <c r="E133" s="131"/>
      <c r="F133" s="8">
        <v>235809</v>
      </c>
      <c r="G133" s="8">
        <v>200000</v>
      </c>
      <c r="H133" s="14">
        <v>0</v>
      </c>
      <c r="I133" s="24">
        <v>0</v>
      </c>
      <c r="J133" s="12">
        <v>82</v>
      </c>
      <c r="K133" s="12">
        <v>15</v>
      </c>
      <c r="L133" s="98">
        <v>8</v>
      </c>
      <c r="M133" s="98">
        <v>8</v>
      </c>
      <c r="N133" s="101" t="s">
        <v>808</v>
      </c>
      <c r="O133" s="101"/>
      <c r="P133" s="84" t="s">
        <v>808</v>
      </c>
    </row>
    <row r="134" spans="1:16" ht="15" customHeight="1" x14ac:dyDescent="0.25">
      <c r="A134" s="34"/>
      <c r="B134" s="115" t="s">
        <v>163</v>
      </c>
      <c r="C134" s="99"/>
      <c r="D134" s="131" t="s">
        <v>164</v>
      </c>
      <c r="E134" s="131"/>
      <c r="F134" s="8">
        <v>1320000</v>
      </c>
      <c r="G134" s="8">
        <v>350000</v>
      </c>
      <c r="H134" s="14">
        <v>0</v>
      </c>
      <c r="I134" s="24">
        <v>0</v>
      </c>
      <c r="J134" s="12">
        <v>93</v>
      </c>
      <c r="K134" s="12">
        <v>25</v>
      </c>
      <c r="L134" s="98">
        <v>8</v>
      </c>
      <c r="M134" s="98">
        <v>8</v>
      </c>
      <c r="N134" s="101" t="s">
        <v>808</v>
      </c>
      <c r="O134" s="101"/>
      <c r="P134" s="84" t="s">
        <v>808</v>
      </c>
    </row>
    <row r="135" spans="1:16" ht="15" customHeight="1" x14ac:dyDescent="0.25">
      <c r="A135" s="34"/>
      <c r="B135" s="113" t="s">
        <v>165</v>
      </c>
      <c r="C135" s="114"/>
      <c r="D135" s="114"/>
      <c r="E135" s="114"/>
      <c r="F135" s="7">
        <f>F133+F134</f>
        <v>1555809</v>
      </c>
      <c r="G135" s="7">
        <f>G133+G134</f>
        <v>550000</v>
      </c>
      <c r="H135" s="7">
        <f>H133+H134</f>
        <v>0</v>
      </c>
      <c r="I135" s="66">
        <f>I133+I134</f>
        <v>0</v>
      </c>
      <c r="J135" s="126"/>
      <c r="K135" s="127"/>
      <c r="L135" s="127"/>
      <c r="M135" s="127"/>
      <c r="N135" s="127"/>
      <c r="O135" s="127"/>
      <c r="P135" s="128"/>
    </row>
    <row r="136" spans="1:16" ht="17.100000000000001" customHeight="1" x14ac:dyDescent="0.25">
      <c r="A136" s="34"/>
      <c r="B136" s="125" t="s">
        <v>166</v>
      </c>
      <c r="C136" s="109"/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10"/>
    </row>
    <row r="137" spans="1:16" ht="15" customHeight="1" x14ac:dyDescent="0.25">
      <c r="A137" s="34"/>
      <c r="B137" s="115" t="s">
        <v>167</v>
      </c>
      <c r="C137" s="99"/>
      <c r="D137" s="99" t="s">
        <v>168</v>
      </c>
      <c r="E137" s="99"/>
      <c r="F137" s="9">
        <v>1784400</v>
      </c>
      <c r="G137" s="9">
        <v>1544400</v>
      </c>
      <c r="H137" s="9">
        <v>1544400</v>
      </c>
      <c r="I137" s="68">
        <v>514800</v>
      </c>
      <c r="J137" s="12">
        <v>80.2</v>
      </c>
      <c r="K137" s="12">
        <v>55</v>
      </c>
      <c r="L137" s="98">
        <v>8</v>
      </c>
      <c r="M137" s="98">
        <v>8</v>
      </c>
      <c r="N137" s="101" t="s">
        <v>808</v>
      </c>
      <c r="O137" s="101"/>
      <c r="P137" s="84" t="s">
        <v>808</v>
      </c>
    </row>
    <row r="138" spans="1:16" ht="15" customHeight="1" x14ac:dyDescent="0.25">
      <c r="A138" s="34"/>
      <c r="B138" s="113" t="s">
        <v>169</v>
      </c>
      <c r="C138" s="114"/>
      <c r="D138" s="114"/>
      <c r="E138" s="114"/>
      <c r="F138" s="7">
        <f>F137</f>
        <v>1784400</v>
      </c>
      <c r="G138" s="7">
        <f>G137</f>
        <v>1544400</v>
      </c>
      <c r="H138" s="7">
        <f>H137</f>
        <v>1544400</v>
      </c>
      <c r="I138" s="66">
        <f>I137</f>
        <v>514800</v>
      </c>
      <c r="J138" s="126"/>
      <c r="K138" s="127"/>
      <c r="L138" s="127"/>
      <c r="M138" s="127"/>
      <c r="N138" s="127"/>
      <c r="O138" s="127"/>
      <c r="P138" s="128"/>
    </row>
    <row r="139" spans="1:16" ht="17.100000000000001" customHeight="1" x14ac:dyDescent="0.25">
      <c r="A139" s="34"/>
      <c r="B139" s="125" t="s">
        <v>170</v>
      </c>
      <c r="C139" s="109"/>
      <c r="D139" s="109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  <c r="O139" s="109"/>
      <c r="P139" s="110"/>
    </row>
    <row r="140" spans="1:16" ht="15" customHeight="1" x14ac:dyDescent="0.25">
      <c r="A140" s="34"/>
      <c r="B140" s="115" t="s">
        <v>171</v>
      </c>
      <c r="C140" s="99"/>
      <c r="D140" s="99" t="s">
        <v>172</v>
      </c>
      <c r="E140" s="99"/>
      <c r="F140" s="9">
        <v>814800</v>
      </c>
      <c r="G140" s="9">
        <v>733360</v>
      </c>
      <c r="H140" s="9">
        <v>733360</v>
      </c>
      <c r="I140" s="68">
        <v>212400</v>
      </c>
      <c r="J140" s="12">
        <v>86</v>
      </c>
      <c r="K140" s="12">
        <v>60</v>
      </c>
      <c r="L140" s="98">
        <v>8</v>
      </c>
      <c r="M140" s="98">
        <v>8</v>
      </c>
      <c r="N140" s="101" t="s">
        <v>808</v>
      </c>
      <c r="O140" s="101"/>
      <c r="P140" s="84" t="s">
        <v>808</v>
      </c>
    </row>
    <row r="141" spans="1:16" ht="15" customHeight="1" x14ac:dyDescent="0.25">
      <c r="A141" s="34"/>
      <c r="B141" s="115" t="s">
        <v>173</v>
      </c>
      <c r="C141" s="99"/>
      <c r="D141" s="99" t="s">
        <v>174</v>
      </c>
      <c r="E141" s="99"/>
      <c r="F141" s="8">
        <v>1572590</v>
      </c>
      <c r="G141" s="8">
        <v>300000</v>
      </c>
      <c r="H141" s="8">
        <v>300000</v>
      </c>
      <c r="I141" s="65">
        <v>300000</v>
      </c>
      <c r="J141" s="12">
        <v>94.4</v>
      </c>
      <c r="K141" s="12">
        <v>65</v>
      </c>
      <c r="L141" s="98">
        <v>8</v>
      </c>
      <c r="M141" s="98">
        <v>8</v>
      </c>
      <c r="N141" s="101" t="s">
        <v>808</v>
      </c>
      <c r="O141" s="101"/>
      <c r="P141" s="84" t="s">
        <v>808</v>
      </c>
    </row>
    <row r="142" spans="1:16" ht="15" customHeight="1" x14ac:dyDescent="0.25">
      <c r="A142" s="34"/>
      <c r="B142" s="115" t="s">
        <v>175</v>
      </c>
      <c r="C142" s="99"/>
      <c r="D142" s="99" t="s">
        <v>176</v>
      </c>
      <c r="E142" s="99"/>
      <c r="F142" s="8">
        <v>308229</v>
      </c>
      <c r="G142" s="8">
        <v>274000</v>
      </c>
      <c r="H142" s="14">
        <v>265780</v>
      </c>
      <c r="I142" s="24">
        <v>265780</v>
      </c>
      <c r="J142" s="12">
        <v>89.8</v>
      </c>
      <c r="K142" s="12">
        <v>65</v>
      </c>
      <c r="L142" s="98">
        <v>8</v>
      </c>
      <c r="M142" s="98">
        <v>8</v>
      </c>
      <c r="N142" s="101" t="s">
        <v>808</v>
      </c>
      <c r="O142" s="101"/>
      <c r="P142" s="84" t="s">
        <v>808</v>
      </c>
    </row>
    <row r="143" spans="1:16" ht="15" customHeight="1" x14ac:dyDescent="0.25">
      <c r="A143" s="34"/>
      <c r="B143" s="113" t="s">
        <v>177</v>
      </c>
      <c r="C143" s="114"/>
      <c r="D143" s="114"/>
      <c r="E143" s="114"/>
      <c r="F143" s="7">
        <f>F140+F141+F142</f>
        <v>2695619</v>
      </c>
      <c r="G143" s="7">
        <f>G140+G141+G142</f>
        <v>1307360</v>
      </c>
      <c r="H143" s="7">
        <f>H140+H141+H142</f>
        <v>1299140</v>
      </c>
      <c r="I143" s="66">
        <f>I140+I141+I142</f>
        <v>778180</v>
      </c>
      <c r="J143" s="126"/>
      <c r="K143" s="127"/>
      <c r="L143" s="127"/>
      <c r="M143" s="127"/>
      <c r="N143" s="127"/>
      <c r="O143" s="127"/>
      <c r="P143" s="128"/>
    </row>
    <row r="144" spans="1:16" ht="17.100000000000001" customHeight="1" x14ac:dyDescent="0.25">
      <c r="A144" s="34"/>
      <c r="B144" s="125" t="s">
        <v>178</v>
      </c>
      <c r="C144" s="109"/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10"/>
    </row>
    <row r="145" spans="1:16" ht="15" customHeight="1" x14ac:dyDescent="0.25">
      <c r="A145" s="34"/>
      <c r="B145" s="115" t="s">
        <v>179</v>
      </c>
      <c r="C145" s="99"/>
      <c r="D145" s="99" t="s">
        <v>180</v>
      </c>
      <c r="E145" s="99"/>
      <c r="F145" s="9">
        <v>1860400</v>
      </c>
      <c r="G145" s="9">
        <v>1648400</v>
      </c>
      <c r="H145" s="9">
        <v>1648000</v>
      </c>
      <c r="I145" s="68">
        <v>534400</v>
      </c>
      <c r="J145" s="12">
        <v>90.3</v>
      </c>
      <c r="K145" s="12">
        <v>65</v>
      </c>
      <c r="L145" s="98">
        <v>8</v>
      </c>
      <c r="M145" s="98">
        <v>8</v>
      </c>
      <c r="N145" s="101" t="s">
        <v>808</v>
      </c>
      <c r="O145" s="101"/>
      <c r="P145" s="84" t="s">
        <v>808</v>
      </c>
    </row>
    <row r="146" spans="1:16" ht="15" customHeight="1" x14ac:dyDescent="0.25">
      <c r="A146" s="34"/>
      <c r="B146" s="115" t="s">
        <v>181</v>
      </c>
      <c r="C146" s="99"/>
      <c r="D146" s="99" t="s">
        <v>182</v>
      </c>
      <c r="E146" s="99"/>
      <c r="F146" s="9">
        <v>53600</v>
      </c>
      <c r="G146" s="9">
        <v>48000</v>
      </c>
      <c r="H146" s="25">
        <v>30300</v>
      </c>
      <c r="I146" s="68">
        <v>30300</v>
      </c>
      <c r="J146" s="12">
        <v>87.6</v>
      </c>
      <c r="K146" s="12">
        <v>55</v>
      </c>
      <c r="L146" s="98">
        <v>8</v>
      </c>
      <c r="M146" s="98">
        <v>8</v>
      </c>
      <c r="N146" s="101" t="s">
        <v>808</v>
      </c>
      <c r="O146" s="101"/>
      <c r="P146" s="84" t="s">
        <v>808</v>
      </c>
    </row>
    <row r="147" spans="1:16" ht="15" customHeight="1" x14ac:dyDescent="0.25">
      <c r="A147" s="34"/>
      <c r="B147" s="115" t="s">
        <v>183</v>
      </c>
      <c r="C147" s="99"/>
      <c r="D147" s="99" t="s">
        <v>184</v>
      </c>
      <c r="E147" s="99"/>
      <c r="F147" s="8">
        <v>786000</v>
      </c>
      <c r="G147" s="8">
        <v>550000</v>
      </c>
      <c r="H147" s="14">
        <v>533500</v>
      </c>
      <c r="I147" s="24">
        <v>533500</v>
      </c>
      <c r="J147" s="12">
        <v>93.4</v>
      </c>
      <c r="K147" s="12">
        <v>65</v>
      </c>
      <c r="L147" s="98">
        <v>8</v>
      </c>
      <c r="M147" s="98">
        <v>8</v>
      </c>
      <c r="N147" s="101" t="s">
        <v>808</v>
      </c>
      <c r="O147" s="101"/>
      <c r="P147" s="84" t="s">
        <v>808</v>
      </c>
    </row>
    <row r="148" spans="1:16" ht="15" customHeight="1" x14ac:dyDescent="0.25">
      <c r="A148" s="34"/>
      <c r="B148" s="115" t="s">
        <v>185</v>
      </c>
      <c r="C148" s="99"/>
      <c r="D148" s="99" t="s">
        <v>186</v>
      </c>
      <c r="E148" s="99"/>
      <c r="F148" s="9">
        <v>58500</v>
      </c>
      <c r="G148" s="9">
        <v>40000</v>
      </c>
      <c r="H148" s="9">
        <v>40000</v>
      </c>
      <c r="I148" s="63">
        <v>40000</v>
      </c>
      <c r="J148" s="12">
        <v>88</v>
      </c>
      <c r="K148" s="12">
        <v>65</v>
      </c>
      <c r="L148" s="98">
        <v>8</v>
      </c>
      <c r="M148" s="98">
        <v>8</v>
      </c>
      <c r="N148" s="101" t="s">
        <v>808</v>
      </c>
      <c r="O148" s="101"/>
      <c r="P148" s="84" t="s">
        <v>808</v>
      </c>
    </row>
    <row r="149" spans="1:16" ht="15" customHeight="1" x14ac:dyDescent="0.25">
      <c r="A149" s="34"/>
      <c r="B149" s="115" t="s">
        <v>187</v>
      </c>
      <c r="C149" s="99"/>
      <c r="D149" s="99" t="s">
        <v>188</v>
      </c>
      <c r="E149" s="99"/>
      <c r="F149" s="8">
        <v>1300000</v>
      </c>
      <c r="G149" s="8">
        <v>550000</v>
      </c>
      <c r="H149" s="8">
        <v>550000</v>
      </c>
      <c r="I149" s="65">
        <v>550000</v>
      </c>
      <c r="J149" s="12">
        <v>95.6</v>
      </c>
      <c r="K149" s="12">
        <v>65</v>
      </c>
      <c r="L149" s="98">
        <v>8</v>
      </c>
      <c r="M149" s="98">
        <v>8</v>
      </c>
      <c r="N149" s="101" t="s">
        <v>808</v>
      </c>
      <c r="O149" s="101"/>
      <c r="P149" s="84" t="s">
        <v>808</v>
      </c>
    </row>
    <row r="150" spans="1:16" ht="15" customHeight="1" x14ac:dyDescent="0.25">
      <c r="A150" s="34"/>
      <c r="B150" s="113" t="s">
        <v>189</v>
      </c>
      <c r="C150" s="114"/>
      <c r="D150" s="114"/>
      <c r="E150" s="114"/>
      <c r="F150" s="7">
        <f>F145+F146+F147+F148+F149</f>
        <v>4058500</v>
      </c>
      <c r="G150" s="7">
        <f>G145+G146+G147+G148+G149</f>
        <v>2836400</v>
      </c>
      <c r="H150" s="7">
        <f>H145+H146+H147+H148+H149</f>
        <v>2801800</v>
      </c>
      <c r="I150" s="66">
        <f>I145+I146+I147+I148+I149</f>
        <v>1688200</v>
      </c>
      <c r="J150" s="126"/>
      <c r="K150" s="127"/>
      <c r="L150" s="127"/>
      <c r="M150" s="127"/>
      <c r="N150" s="127"/>
      <c r="O150" s="127"/>
      <c r="P150" s="128"/>
    </row>
    <row r="151" spans="1:16" ht="17.100000000000001" customHeight="1" x14ac:dyDescent="0.25">
      <c r="A151" s="34"/>
      <c r="B151" s="125" t="s">
        <v>190</v>
      </c>
      <c r="C151" s="109"/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  <c r="O151" s="109"/>
      <c r="P151" s="110"/>
    </row>
    <row r="152" spans="1:16" ht="15" customHeight="1" x14ac:dyDescent="0.25">
      <c r="A152" s="34"/>
      <c r="B152" s="115" t="s">
        <v>191</v>
      </c>
      <c r="C152" s="99"/>
      <c r="D152" s="99" t="s">
        <v>192</v>
      </c>
      <c r="E152" s="99"/>
      <c r="F152" s="8">
        <v>300000</v>
      </c>
      <c r="G152" s="8">
        <v>270000</v>
      </c>
      <c r="H152" s="14">
        <v>0</v>
      </c>
      <c r="I152" s="24">
        <v>0</v>
      </c>
      <c r="J152" s="12">
        <v>0</v>
      </c>
      <c r="K152" s="12">
        <v>0</v>
      </c>
      <c r="L152" s="98">
        <v>8</v>
      </c>
      <c r="M152" s="98">
        <v>8</v>
      </c>
      <c r="N152" s="101" t="s">
        <v>808</v>
      </c>
      <c r="O152" s="101"/>
      <c r="P152" s="84" t="s">
        <v>808</v>
      </c>
    </row>
    <row r="153" spans="1:16" ht="15" customHeight="1" x14ac:dyDescent="0.25">
      <c r="A153" s="34"/>
      <c r="B153" s="115" t="s">
        <v>193</v>
      </c>
      <c r="C153" s="99"/>
      <c r="D153" s="99" t="s">
        <v>194</v>
      </c>
      <c r="E153" s="99"/>
      <c r="F153" s="8">
        <v>540000</v>
      </c>
      <c r="G153" s="8">
        <v>486000</v>
      </c>
      <c r="H153" s="14">
        <v>471420</v>
      </c>
      <c r="I153" s="24">
        <v>471420</v>
      </c>
      <c r="J153" s="12">
        <v>85.7</v>
      </c>
      <c r="K153" s="12">
        <v>60</v>
      </c>
      <c r="L153" s="98">
        <v>8</v>
      </c>
      <c r="M153" s="98">
        <v>8</v>
      </c>
      <c r="N153" s="101" t="s">
        <v>808</v>
      </c>
      <c r="O153" s="101"/>
      <c r="P153" s="84" t="s">
        <v>808</v>
      </c>
    </row>
    <row r="154" spans="1:16" ht="15" customHeight="1" x14ac:dyDescent="0.25">
      <c r="A154" s="34"/>
      <c r="B154" s="113" t="s">
        <v>201</v>
      </c>
      <c r="C154" s="114"/>
      <c r="D154" s="114"/>
      <c r="E154" s="114"/>
      <c r="F154" s="7">
        <f>F152+F153</f>
        <v>840000</v>
      </c>
      <c r="G154" s="7">
        <f>G152+G153</f>
        <v>756000</v>
      </c>
      <c r="H154" s="7">
        <f>H152+H153</f>
        <v>471420</v>
      </c>
      <c r="I154" s="66">
        <f>I152+I153</f>
        <v>471420</v>
      </c>
      <c r="J154" s="126"/>
      <c r="K154" s="127"/>
      <c r="L154" s="127"/>
      <c r="M154" s="127"/>
      <c r="N154" s="127"/>
      <c r="O154" s="127"/>
      <c r="P154" s="128"/>
    </row>
    <row r="155" spans="1:16" ht="17.100000000000001" customHeight="1" x14ac:dyDescent="0.25">
      <c r="A155" s="34"/>
      <c r="B155" s="125" t="s">
        <v>202</v>
      </c>
      <c r="C155" s="109"/>
      <c r="D155" s="109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  <c r="O155" s="109"/>
      <c r="P155" s="110"/>
    </row>
    <row r="156" spans="1:16" ht="15" customHeight="1" x14ac:dyDescent="0.25">
      <c r="A156" s="34"/>
      <c r="B156" s="115" t="s">
        <v>203</v>
      </c>
      <c r="C156" s="99"/>
      <c r="D156" s="99" t="s">
        <v>204</v>
      </c>
      <c r="E156" s="99"/>
      <c r="F156" s="8">
        <v>900000</v>
      </c>
      <c r="G156" s="8">
        <v>350000</v>
      </c>
      <c r="H156" s="14">
        <v>339500</v>
      </c>
      <c r="I156" s="24">
        <v>339500</v>
      </c>
      <c r="J156" s="12">
        <v>91.4</v>
      </c>
      <c r="K156" s="12">
        <v>65</v>
      </c>
      <c r="L156" s="98">
        <v>8</v>
      </c>
      <c r="M156" s="98">
        <v>8</v>
      </c>
      <c r="N156" s="101" t="s">
        <v>808</v>
      </c>
      <c r="O156" s="101"/>
      <c r="P156" s="84" t="s">
        <v>808</v>
      </c>
    </row>
    <row r="157" spans="1:16" ht="15" customHeight="1" x14ac:dyDescent="0.25">
      <c r="A157" s="34"/>
      <c r="B157" s="113" t="s">
        <v>205</v>
      </c>
      <c r="C157" s="114"/>
      <c r="D157" s="114"/>
      <c r="E157" s="114"/>
      <c r="F157" s="7">
        <f>F156</f>
        <v>900000</v>
      </c>
      <c r="G157" s="7">
        <f>G156</f>
        <v>350000</v>
      </c>
      <c r="H157" s="7">
        <f>H156</f>
        <v>339500</v>
      </c>
      <c r="I157" s="66">
        <f>I156</f>
        <v>339500</v>
      </c>
      <c r="J157" s="126"/>
      <c r="K157" s="127"/>
      <c r="L157" s="127"/>
      <c r="M157" s="127"/>
      <c r="N157" s="127"/>
      <c r="O157" s="127"/>
      <c r="P157" s="128"/>
    </row>
    <row r="158" spans="1:16" ht="17.100000000000001" customHeight="1" x14ac:dyDescent="0.25">
      <c r="A158" s="34"/>
      <c r="B158" s="125" t="s">
        <v>206</v>
      </c>
      <c r="C158" s="109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10"/>
    </row>
    <row r="159" spans="1:16" ht="15" customHeight="1" x14ac:dyDescent="0.25">
      <c r="A159" s="34"/>
      <c r="B159" s="115" t="s">
        <v>207</v>
      </c>
      <c r="C159" s="99"/>
      <c r="D159" s="99" t="s">
        <v>208</v>
      </c>
      <c r="E159" s="99"/>
      <c r="F159" s="8">
        <v>650000</v>
      </c>
      <c r="G159" s="8">
        <v>350000</v>
      </c>
      <c r="H159" s="14">
        <v>339500</v>
      </c>
      <c r="I159" s="24">
        <v>339500</v>
      </c>
      <c r="J159" s="12">
        <v>90</v>
      </c>
      <c r="K159" s="12">
        <v>65</v>
      </c>
      <c r="L159" s="98">
        <v>8</v>
      </c>
      <c r="M159" s="98">
        <v>8</v>
      </c>
      <c r="N159" s="101" t="s">
        <v>808</v>
      </c>
      <c r="O159" s="101"/>
      <c r="P159" s="84" t="s">
        <v>808</v>
      </c>
    </row>
    <row r="160" spans="1:16" ht="15" customHeight="1" x14ac:dyDescent="0.25">
      <c r="A160" s="34"/>
      <c r="B160" s="113" t="s">
        <v>209</v>
      </c>
      <c r="C160" s="114"/>
      <c r="D160" s="114"/>
      <c r="E160" s="114"/>
      <c r="F160" s="7">
        <f>F159</f>
        <v>650000</v>
      </c>
      <c r="G160" s="7">
        <f>G159</f>
        <v>350000</v>
      </c>
      <c r="H160" s="7">
        <f>H159</f>
        <v>339500</v>
      </c>
      <c r="I160" s="66">
        <f>I159</f>
        <v>339500</v>
      </c>
      <c r="J160" s="126"/>
      <c r="K160" s="127"/>
      <c r="L160" s="127"/>
      <c r="M160" s="127"/>
      <c r="N160" s="127"/>
      <c r="O160" s="127"/>
      <c r="P160" s="128"/>
    </row>
    <row r="161" spans="1:16" ht="17.100000000000001" customHeight="1" x14ac:dyDescent="0.25">
      <c r="A161" s="34"/>
      <c r="B161" s="125" t="s">
        <v>210</v>
      </c>
      <c r="C161" s="109"/>
      <c r="D161" s="109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10"/>
    </row>
    <row r="162" spans="1:16" ht="15" customHeight="1" x14ac:dyDescent="0.25">
      <c r="A162" s="34"/>
      <c r="B162" s="115" t="s">
        <v>211</v>
      </c>
      <c r="C162" s="99"/>
      <c r="D162" s="99" t="s">
        <v>212</v>
      </c>
      <c r="E162" s="99"/>
      <c r="F162" s="9">
        <v>2078400</v>
      </c>
      <c r="G162" s="9">
        <v>1662000</v>
      </c>
      <c r="H162" s="9">
        <v>1662000</v>
      </c>
      <c r="I162" s="68">
        <v>550000</v>
      </c>
      <c r="J162" s="12">
        <v>84</v>
      </c>
      <c r="K162" s="12">
        <v>55</v>
      </c>
      <c r="L162" s="98">
        <v>8</v>
      </c>
      <c r="M162" s="98">
        <v>8</v>
      </c>
      <c r="N162" s="101" t="s">
        <v>808</v>
      </c>
      <c r="O162" s="101"/>
      <c r="P162" s="84" t="s">
        <v>808</v>
      </c>
    </row>
    <row r="163" spans="1:16" ht="15" customHeight="1" x14ac:dyDescent="0.25">
      <c r="A163" s="34"/>
      <c r="B163" s="113" t="s">
        <v>213</v>
      </c>
      <c r="C163" s="114"/>
      <c r="D163" s="114"/>
      <c r="E163" s="114"/>
      <c r="F163" s="7">
        <f>F162</f>
        <v>2078400</v>
      </c>
      <c r="G163" s="7">
        <f>G162</f>
        <v>1662000</v>
      </c>
      <c r="H163" s="7">
        <f>H162</f>
        <v>1662000</v>
      </c>
      <c r="I163" s="66">
        <f>I162</f>
        <v>550000</v>
      </c>
      <c r="J163" s="126"/>
      <c r="K163" s="127"/>
      <c r="L163" s="127"/>
      <c r="M163" s="127"/>
      <c r="N163" s="127"/>
      <c r="O163" s="127"/>
      <c r="P163" s="128"/>
    </row>
    <row r="164" spans="1:16" ht="17.100000000000001" customHeight="1" x14ac:dyDescent="0.25">
      <c r="A164" s="34"/>
      <c r="B164" s="125" t="s">
        <v>214</v>
      </c>
      <c r="C164" s="109"/>
      <c r="D164" s="109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10"/>
    </row>
    <row r="165" spans="1:16" ht="15" customHeight="1" x14ac:dyDescent="0.25">
      <c r="A165" s="34"/>
      <c r="B165" s="115" t="s">
        <v>215</v>
      </c>
      <c r="C165" s="99"/>
      <c r="D165" s="99" t="s">
        <v>216</v>
      </c>
      <c r="E165" s="99"/>
      <c r="F165" s="9">
        <v>120000</v>
      </c>
      <c r="G165" s="9">
        <v>84000</v>
      </c>
      <c r="H165" s="9">
        <v>84000</v>
      </c>
      <c r="I165" s="63">
        <v>84000</v>
      </c>
      <c r="J165" s="12">
        <v>80.900000000000006</v>
      </c>
      <c r="K165" s="12">
        <v>55</v>
      </c>
      <c r="L165" s="98">
        <v>8</v>
      </c>
      <c r="M165" s="98">
        <v>8</v>
      </c>
      <c r="N165" s="101" t="s">
        <v>808</v>
      </c>
      <c r="O165" s="101"/>
      <c r="P165" s="84" t="s">
        <v>808</v>
      </c>
    </row>
    <row r="166" spans="1:16" ht="15" customHeight="1" x14ac:dyDescent="0.25">
      <c r="A166" s="34"/>
      <c r="B166" s="115" t="s">
        <v>217</v>
      </c>
      <c r="C166" s="99"/>
      <c r="D166" s="99" t="s">
        <v>218</v>
      </c>
      <c r="E166" s="99"/>
      <c r="F166" s="8">
        <v>460000</v>
      </c>
      <c r="G166" s="8">
        <v>350000</v>
      </c>
      <c r="H166" s="14">
        <v>339500</v>
      </c>
      <c r="I166" s="24">
        <v>339500</v>
      </c>
      <c r="J166" s="12">
        <v>89</v>
      </c>
      <c r="K166" s="12">
        <v>65</v>
      </c>
      <c r="L166" s="98">
        <v>8</v>
      </c>
      <c r="M166" s="98">
        <v>8</v>
      </c>
      <c r="N166" s="101" t="s">
        <v>808</v>
      </c>
      <c r="O166" s="101"/>
      <c r="P166" s="84" t="s">
        <v>808</v>
      </c>
    </row>
    <row r="167" spans="1:16" ht="15" customHeight="1" x14ac:dyDescent="0.25">
      <c r="A167" s="34"/>
      <c r="B167" s="113" t="s">
        <v>219</v>
      </c>
      <c r="C167" s="114"/>
      <c r="D167" s="114"/>
      <c r="E167" s="114"/>
      <c r="F167" s="7">
        <f>F165+F166</f>
        <v>580000</v>
      </c>
      <c r="G167" s="7">
        <f>G165+G166</f>
        <v>434000</v>
      </c>
      <c r="H167" s="7">
        <f>H165+H166</f>
        <v>423500</v>
      </c>
      <c r="I167" s="66">
        <f>I165+I166</f>
        <v>423500</v>
      </c>
      <c r="J167" s="126"/>
      <c r="K167" s="127"/>
      <c r="L167" s="127"/>
      <c r="M167" s="127"/>
      <c r="N167" s="127"/>
      <c r="O167" s="127"/>
      <c r="P167" s="128"/>
    </row>
    <row r="168" spans="1:16" ht="17.100000000000001" customHeight="1" x14ac:dyDescent="0.25">
      <c r="A168" s="34"/>
      <c r="B168" s="125" t="s">
        <v>220</v>
      </c>
      <c r="C168" s="109"/>
      <c r="D168" s="109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10"/>
    </row>
    <row r="169" spans="1:16" ht="15" customHeight="1" x14ac:dyDescent="0.25">
      <c r="A169" s="34"/>
      <c r="B169" s="115" t="s">
        <v>221</v>
      </c>
      <c r="C169" s="99"/>
      <c r="D169" s="99" t="s">
        <v>222</v>
      </c>
      <c r="E169" s="99"/>
      <c r="F169" s="8">
        <v>400000</v>
      </c>
      <c r="G169" s="8">
        <v>330000</v>
      </c>
      <c r="H169" s="8">
        <v>320100</v>
      </c>
      <c r="I169" s="24">
        <v>320100</v>
      </c>
      <c r="J169" s="12">
        <v>78.099999999999994</v>
      </c>
      <c r="K169" s="12">
        <v>55</v>
      </c>
      <c r="L169" s="98">
        <v>8</v>
      </c>
      <c r="M169" s="98">
        <v>8</v>
      </c>
      <c r="N169" s="101" t="s">
        <v>808</v>
      </c>
      <c r="O169" s="101"/>
      <c r="P169" s="84" t="s">
        <v>808</v>
      </c>
    </row>
    <row r="170" spans="1:16" ht="15" customHeight="1" x14ac:dyDescent="0.25">
      <c r="A170" s="34"/>
      <c r="B170" s="113" t="s">
        <v>223</v>
      </c>
      <c r="C170" s="114"/>
      <c r="D170" s="114"/>
      <c r="E170" s="114"/>
      <c r="F170" s="7">
        <f>F169</f>
        <v>400000</v>
      </c>
      <c r="G170" s="7">
        <f>G169</f>
        <v>330000</v>
      </c>
      <c r="H170" s="7">
        <f>H169</f>
        <v>320100</v>
      </c>
      <c r="I170" s="66">
        <f>I169</f>
        <v>320100</v>
      </c>
      <c r="J170" s="126"/>
      <c r="K170" s="127"/>
      <c r="L170" s="127"/>
      <c r="M170" s="127"/>
      <c r="N170" s="127"/>
      <c r="O170" s="127"/>
      <c r="P170" s="128"/>
    </row>
    <row r="171" spans="1:16" ht="17.100000000000001" customHeight="1" x14ac:dyDescent="0.25">
      <c r="A171" s="34"/>
      <c r="B171" s="125" t="s">
        <v>224</v>
      </c>
      <c r="C171" s="109"/>
      <c r="D171" s="109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  <c r="O171" s="109"/>
      <c r="P171" s="110"/>
    </row>
    <row r="172" spans="1:16" ht="15" customHeight="1" x14ac:dyDescent="0.25">
      <c r="A172" s="34"/>
      <c r="B172" s="115" t="s">
        <v>225</v>
      </c>
      <c r="C172" s="99"/>
      <c r="D172" s="99" t="s">
        <v>226</v>
      </c>
      <c r="E172" s="99"/>
      <c r="F172" s="9">
        <v>2078400</v>
      </c>
      <c r="G172" s="9">
        <v>1494000</v>
      </c>
      <c r="H172" s="9">
        <v>1494000</v>
      </c>
      <c r="I172" s="68">
        <v>510000</v>
      </c>
      <c r="J172" s="12">
        <v>92</v>
      </c>
      <c r="K172" s="12">
        <v>65</v>
      </c>
      <c r="L172" s="98">
        <v>8</v>
      </c>
      <c r="M172" s="98">
        <v>8</v>
      </c>
      <c r="N172" s="101" t="s">
        <v>808</v>
      </c>
      <c r="O172" s="101"/>
      <c r="P172" s="84" t="s">
        <v>808</v>
      </c>
    </row>
    <row r="173" spans="1:16" ht="15" customHeight="1" x14ac:dyDescent="0.25">
      <c r="A173" s="34"/>
      <c r="B173" s="113" t="s">
        <v>227</v>
      </c>
      <c r="C173" s="114"/>
      <c r="D173" s="114"/>
      <c r="E173" s="114"/>
      <c r="F173" s="7">
        <f>F172</f>
        <v>2078400</v>
      </c>
      <c r="G173" s="7">
        <f>G172</f>
        <v>1494000</v>
      </c>
      <c r="H173" s="7">
        <f>H172</f>
        <v>1494000</v>
      </c>
      <c r="I173" s="66">
        <f>I172</f>
        <v>510000</v>
      </c>
      <c r="J173" s="126"/>
      <c r="K173" s="127"/>
      <c r="L173" s="127"/>
      <c r="M173" s="127"/>
      <c r="N173" s="127"/>
      <c r="O173" s="127"/>
      <c r="P173" s="128"/>
    </row>
    <row r="174" spans="1:16" ht="17.100000000000001" customHeight="1" x14ac:dyDescent="0.25">
      <c r="A174" s="34"/>
      <c r="B174" s="125" t="s">
        <v>228</v>
      </c>
      <c r="C174" s="109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10"/>
    </row>
    <row r="175" spans="1:16" ht="15" customHeight="1" x14ac:dyDescent="0.25">
      <c r="A175" s="34"/>
      <c r="B175" s="115" t="s">
        <v>229</v>
      </c>
      <c r="C175" s="99"/>
      <c r="D175" s="99" t="s">
        <v>230</v>
      </c>
      <c r="E175" s="99"/>
      <c r="F175" s="8">
        <v>1200000</v>
      </c>
      <c r="G175" s="8">
        <v>920000</v>
      </c>
      <c r="H175" s="14">
        <v>892400</v>
      </c>
      <c r="I175" s="24">
        <v>892400</v>
      </c>
      <c r="J175" s="12">
        <v>93.7</v>
      </c>
      <c r="K175" s="12">
        <v>65</v>
      </c>
      <c r="L175" s="98">
        <v>8</v>
      </c>
      <c r="M175" s="98">
        <v>8</v>
      </c>
      <c r="N175" s="101" t="s">
        <v>808</v>
      </c>
      <c r="O175" s="101"/>
      <c r="P175" s="84" t="s">
        <v>808</v>
      </c>
    </row>
    <row r="176" spans="1:16" ht="15" customHeight="1" x14ac:dyDescent="0.25">
      <c r="A176" s="34"/>
      <c r="B176" s="113" t="s">
        <v>231</v>
      </c>
      <c r="C176" s="114"/>
      <c r="D176" s="114"/>
      <c r="E176" s="114"/>
      <c r="F176" s="7">
        <f>F175</f>
        <v>1200000</v>
      </c>
      <c r="G176" s="7">
        <f>G175</f>
        <v>920000</v>
      </c>
      <c r="H176" s="7">
        <f>H175</f>
        <v>892400</v>
      </c>
      <c r="I176" s="66">
        <f>I175</f>
        <v>892400</v>
      </c>
      <c r="J176" s="126"/>
      <c r="K176" s="127"/>
      <c r="L176" s="127"/>
      <c r="M176" s="127"/>
      <c r="N176" s="127"/>
      <c r="O176" s="127"/>
      <c r="P176" s="128"/>
    </row>
    <row r="177" spans="1:16" ht="17.100000000000001" customHeight="1" x14ac:dyDescent="0.25">
      <c r="A177" s="34"/>
      <c r="B177" s="125" t="s">
        <v>232</v>
      </c>
      <c r="C177" s="109"/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  <c r="O177" s="109"/>
      <c r="P177" s="110"/>
    </row>
    <row r="178" spans="1:16" ht="15" customHeight="1" x14ac:dyDescent="0.25">
      <c r="A178" s="34"/>
      <c r="B178" s="115" t="s">
        <v>233</v>
      </c>
      <c r="C178" s="99"/>
      <c r="D178" s="99" t="s">
        <v>234</v>
      </c>
      <c r="E178" s="99"/>
      <c r="F178" s="9">
        <v>113000</v>
      </c>
      <c r="G178" s="9">
        <v>77500</v>
      </c>
      <c r="H178" s="9">
        <v>77500</v>
      </c>
      <c r="I178" s="63">
        <v>77500</v>
      </c>
      <c r="J178" s="12">
        <v>89</v>
      </c>
      <c r="K178" s="12">
        <v>65</v>
      </c>
      <c r="L178" s="98">
        <v>8</v>
      </c>
      <c r="M178" s="98">
        <v>8</v>
      </c>
      <c r="N178" s="101" t="s">
        <v>808</v>
      </c>
      <c r="O178" s="101"/>
      <c r="P178" s="84" t="s">
        <v>808</v>
      </c>
    </row>
    <row r="179" spans="1:16" ht="15" customHeight="1" x14ac:dyDescent="0.25">
      <c r="A179" s="34"/>
      <c r="B179" s="115" t="s">
        <v>235</v>
      </c>
      <c r="C179" s="99"/>
      <c r="D179" s="99" t="s">
        <v>236</v>
      </c>
      <c r="E179" s="99"/>
      <c r="F179" s="9">
        <v>2586600</v>
      </c>
      <c r="G179" s="9">
        <v>2298000</v>
      </c>
      <c r="H179" s="9">
        <v>2298000</v>
      </c>
      <c r="I179" s="68">
        <v>762000</v>
      </c>
      <c r="J179" s="12">
        <v>86.4</v>
      </c>
      <c r="K179" s="12">
        <v>65</v>
      </c>
      <c r="L179" s="98">
        <v>8</v>
      </c>
      <c r="M179" s="98">
        <v>8</v>
      </c>
      <c r="N179" s="101" t="s">
        <v>808</v>
      </c>
      <c r="O179" s="101"/>
      <c r="P179" s="84" t="s">
        <v>808</v>
      </c>
    </row>
    <row r="180" spans="1:16" ht="15" customHeight="1" x14ac:dyDescent="0.25">
      <c r="A180" s="34"/>
      <c r="B180" s="115" t="s">
        <v>237</v>
      </c>
      <c r="C180" s="99"/>
      <c r="D180" s="99" t="s">
        <v>238</v>
      </c>
      <c r="E180" s="99"/>
      <c r="F180" s="9">
        <v>149000</v>
      </c>
      <c r="G180" s="9">
        <v>104000</v>
      </c>
      <c r="H180" s="9">
        <v>104000</v>
      </c>
      <c r="I180" s="63">
        <v>104000</v>
      </c>
      <c r="J180" s="12">
        <v>83.4</v>
      </c>
      <c r="K180" s="12">
        <v>55</v>
      </c>
      <c r="L180" s="98">
        <v>8</v>
      </c>
      <c r="M180" s="98">
        <v>8</v>
      </c>
      <c r="N180" s="101" t="s">
        <v>808</v>
      </c>
      <c r="O180" s="101"/>
      <c r="P180" s="84" t="s">
        <v>808</v>
      </c>
    </row>
    <row r="181" spans="1:16" ht="15" customHeight="1" x14ac:dyDescent="0.25">
      <c r="A181" s="34"/>
      <c r="B181" s="113" t="s">
        <v>239</v>
      </c>
      <c r="C181" s="114"/>
      <c r="D181" s="114"/>
      <c r="E181" s="114"/>
      <c r="F181" s="7">
        <f>F178+F179+F180</f>
        <v>2848600</v>
      </c>
      <c r="G181" s="7">
        <f>G178+G179+G180</f>
        <v>2479500</v>
      </c>
      <c r="H181" s="7">
        <f>H178+H179+H180</f>
        <v>2479500</v>
      </c>
      <c r="I181" s="66">
        <f>I178+I179+I180</f>
        <v>943500</v>
      </c>
      <c r="J181" s="126"/>
      <c r="K181" s="127"/>
      <c r="L181" s="127"/>
      <c r="M181" s="127"/>
      <c r="N181" s="127"/>
      <c r="O181" s="127"/>
      <c r="P181" s="128"/>
    </row>
    <row r="182" spans="1:16" ht="17.100000000000001" customHeight="1" x14ac:dyDescent="0.25">
      <c r="A182" s="34"/>
      <c r="B182" s="125" t="s">
        <v>240</v>
      </c>
      <c r="C182" s="109"/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10"/>
    </row>
    <row r="183" spans="1:16" ht="15" customHeight="1" x14ac:dyDescent="0.25">
      <c r="A183" s="34"/>
      <c r="B183" s="115" t="s">
        <v>241</v>
      </c>
      <c r="C183" s="99"/>
      <c r="D183" s="99" t="s">
        <v>242</v>
      </c>
      <c r="E183" s="99"/>
      <c r="F183" s="8">
        <v>350000</v>
      </c>
      <c r="G183" s="8">
        <v>310000</v>
      </c>
      <c r="H183" s="14">
        <v>300700</v>
      </c>
      <c r="I183" s="24">
        <v>300700</v>
      </c>
      <c r="J183" s="12">
        <v>65.5</v>
      </c>
      <c r="K183" s="12">
        <v>40</v>
      </c>
      <c r="L183" s="98">
        <v>8</v>
      </c>
      <c r="M183" s="98">
        <v>8</v>
      </c>
      <c r="N183" s="101" t="s">
        <v>808</v>
      </c>
      <c r="O183" s="101"/>
      <c r="P183" s="84" t="s">
        <v>808</v>
      </c>
    </row>
    <row r="184" spans="1:16" ht="15" customHeight="1" x14ac:dyDescent="0.25">
      <c r="A184" s="34"/>
      <c r="B184" s="113" t="s">
        <v>243</v>
      </c>
      <c r="C184" s="114"/>
      <c r="D184" s="114"/>
      <c r="E184" s="114"/>
      <c r="F184" s="7">
        <f>F183</f>
        <v>350000</v>
      </c>
      <c r="G184" s="7">
        <f>G183</f>
        <v>310000</v>
      </c>
      <c r="H184" s="7">
        <f>H183</f>
        <v>300700</v>
      </c>
      <c r="I184" s="66">
        <f>I183</f>
        <v>300700</v>
      </c>
      <c r="J184" s="126"/>
      <c r="K184" s="127"/>
      <c r="L184" s="127"/>
      <c r="M184" s="127"/>
      <c r="N184" s="127"/>
      <c r="O184" s="127"/>
      <c r="P184" s="128"/>
    </row>
    <row r="185" spans="1:16" ht="17.100000000000001" customHeight="1" x14ac:dyDescent="0.25">
      <c r="A185" s="34"/>
      <c r="B185" s="125" t="s">
        <v>244</v>
      </c>
      <c r="C185" s="109"/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10"/>
    </row>
    <row r="186" spans="1:16" ht="15" customHeight="1" x14ac:dyDescent="0.25">
      <c r="A186" s="34"/>
      <c r="B186" s="115" t="s">
        <v>245</v>
      </c>
      <c r="C186" s="99"/>
      <c r="D186" s="99" t="s">
        <v>246</v>
      </c>
      <c r="E186" s="99"/>
      <c r="F186" s="9">
        <v>107500</v>
      </c>
      <c r="G186" s="9">
        <v>75000</v>
      </c>
      <c r="H186" s="9">
        <v>75000</v>
      </c>
      <c r="I186" s="63">
        <v>75000</v>
      </c>
      <c r="J186" s="12">
        <v>81.400000000000006</v>
      </c>
      <c r="K186" s="12">
        <v>55</v>
      </c>
      <c r="L186" s="98">
        <v>8</v>
      </c>
      <c r="M186" s="98">
        <v>8</v>
      </c>
      <c r="N186" s="101" t="s">
        <v>808</v>
      </c>
      <c r="O186" s="101"/>
      <c r="P186" s="84" t="s">
        <v>808</v>
      </c>
    </row>
    <row r="187" spans="1:16" ht="15" customHeight="1" x14ac:dyDescent="0.25">
      <c r="A187" s="34"/>
      <c r="B187" s="115" t="s">
        <v>247</v>
      </c>
      <c r="C187" s="99"/>
      <c r="D187" s="99" t="s">
        <v>248</v>
      </c>
      <c r="E187" s="99"/>
      <c r="F187" s="9">
        <v>240000</v>
      </c>
      <c r="G187" s="9">
        <v>165600</v>
      </c>
      <c r="H187" s="9">
        <v>165600</v>
      </c>
      <c r="I187" s="63">
        <v>165600</v>
      </c>
      <c r="J187" s="12">
        <v>86.8</v>
      </c>
      <c r="K187" s="12">
        <v>65</v>
      </c>
      <c r="L187" s="98">
        <v>8</v>
      </c>
      <c r="M187" s="98">
        <v>8</v>
      </c>
      <c r="N187" s="101" t="s">
        <v>808</v>
      </c>
      <c r="O187" s="101"/>
      <c r="P187" s="84" t="s">
        <v>808</v>
      </c>
    </row>
    <row r="188" spans="1:16" ht="15.75" customHeight="1" thickBot="1" x14ac:dyDescent="0.3">
      <c r="A188" s="34"/>
      <c r="B188" s="121" t="s">
        <v>249</v>
      </c>
      <c r="C188" s="122"/>
      <c r="D188" s="122"/>
      <c r="E188" s="122"/>
      <c r="F188" s="36">
        <f>F186+F187</f>
        <v>347500</v>
      </c>
      <c r="G188" s="36">
        <f>G186+G187</f>
        <v>240600</v>
      </c>
      <c r="H188" s="36">
        <f>H186+H187</f>
        <v>240600</v>
      </c>
      <c r="I188" s="59">
        <f>I186+I187</f>
        <v>240600</v>
      </c>
      <c r="J188" s="46"/>
      <c r="K188" s="43"/>
      <c r="L188" s="43"/>
      <c r="M188" s="43"/>
      <c r="N188" s="43"/>
      <c r="O188" s="93"/>
      <c r="P188" s="85"/>
    </row>
    <row r="189" spans="1:16" ht="15" customHeight="1" x14ac:dyDescent="0.25">
      <c r="A189" s="33"/>
      <c r="B189" s="124" t="s">
        <v>787</v>
      </c>
      <c r="C189" s="124"/>
      <c r="D189" s="124"/>
      <c r="E189" s="124"/>
      <c r="F189" s="42">
        <f>F127+F133+F134+F141+F142+F147+F149+F152+F153+F156+F159+F166+F169+F175+F183</f>
        <v>12722628</v>
      </c>
      <c r="G189" s="42">
        <f>G127+G133+G134+G141+G142+G147+G149+G152+G153+G156+G159+G166+G169+G175+G183</f>
        <v>6590000</v>
      </c>
      <c r="H189" s="42">
        <f>H127+H133+H134+H141+H142+H147+H149+H152+H153+H156+H159+H166+H169+H175+H183</f>
        <v>5622400</v>
      </c>
      <c r="I189" s="69">
        <f>I127+I133+I134+I141+I142+I147+I149+I152+I153+I156+I159+I166+I169+I175+I183</f>
        <v>5622400</v>
      </c>
      <c r="J189" s="44"/>
      <c r="K189" s="40"/>
      <c r="L189" s="40"/>
      <c r="M189" s="40"/>
      <c r="N189" s="40"/>
      <c r="O189" s="94"/>
      <c r="P189" s="86"/>
    </row>
    <row r="190" spans="1:16" ht="15" customHeight="1" x14ac:dyDescent="0.25">
      <c r="A190" s="33"/>
      <c r="B190" s="120" t="s">
        <v>788</v>
      </c>
      <c r="C190" s="120"/>
      <c r="D190" s="120"/>
      <c r="E190" s="120"/>
      <c r="F190" s="23">
        <f>F122+F123+F124+F130+F137+F140+F145+F146+F148+F162+F165+F172+F178+F179+F180+F186+F187</f>
        <v>13520600</v>
      </c>
      <c r="G190" s="23">
        <f>G122+G123+G124+G130+G137+G140+G145+G146+G148+G162+G165+G172+G178+G179+G180+G186+G187</f>
        <v>11298260</v>
      </c>
      <c r="H190" s="23">
        <f>H122+H123+H124+H130+H137+H140+H145+H146+H148+H162+H165+H172+H178+H179+H180+H186+H187</f>
        <v>11280160</v>
      </c>
      <c r="I190" s="70">
        <f>I122+I123+I124+I130+I137+I140+I145+I146+I148+I162+I165+I172+I178+I179+I180+I186+I187</f>
        <v>4984000</v>
      </c>
      <c r="J190" s="44"/>
      <c r="K190" s="40"/>
      <c r="L190" s="40"/>
      <c r="M190" s="40"/>
      <c r="N190" s="40"/>
      <c r="O190" s="94"/>
      <c r="P190" s="86"/>
    </row>
    <row r="191" spans="1:16" ht="15.75" customHeight="1" thickBot="1" x14ac:dyDescent="0.3">
      <c r="A191" s="33"/>
      <c r="B191" s="132" t="s">
        <v>250</v>
      </c>
      <c r="C191" s="132"/>
      <c r="D191" s="132"/>
      <c r="E191" s="132"/>
      <c r="F191" s="38">
        <f>F125+F128+F131+F135+F138+F143+F150+F154+F157+F160+F163+F167+F170+F173+F176+F181+F184+F188</f>
        <v>26243228</v>
      </c>
      <c r="G191" s="38">
        <f>G125+G128+G131+G135+G138+G143+G150+G154+G157+G160+G163+G167+G170+G173+G176+G181+G184+G188</f>
        <v>17888260</v>
      </c>
      <c r="H191" s="38">
        <f>H125+H128+H131+H135+H138+H143+H150+H154+H157+H160+H163+H167+H170+H173+H176+H181+H184+H188</f>
        <v>16902560</v>
      </c>
      <c r="I191" s="71">
        <f>I125+I128+I131+I135+I138+I143+I150+I154+I157+I160+I163+I167+I170+I173+I176+I181+I184+I188</f>
        <v>10606400</v>
      </c>
      <c r="J191" s="45"/>
      <c r="K191" s="41"/>
      <c r="L191" s="41"/>
      <c r="M191" s="41"/>
      <c r="N191" s="41"/>
      <c r="O191" s="95"/>
      <c r="P191" s="87"/>
    </row>
    <row r="192" spans="1:16" ht="18.600000000000001" customHeight="1" x14ac:dyDescent="0.25">
      <c r="A192" s="34"/>
      <c r="B192" s="116" t="s">
        <v>251</v>
      </c>
      <c r="C192" s="117"/>
      <c r="D192" s="117"/>
      <c r="E192" s="117"/>
      <c r="F192" s="117"/>
      <c r="G192" s="117"/>
      <c r="H192" s="117"/>
      <c r="I192" s="117"/>
      <c r="J192" s="117"/>
      <c r="K192" s="117"/>
      <c r="L192" s="117"/>
      <c r="M192" s="117"/>
      <c r="N192" s="117"/>
      <c r="O192" s="117"/>
      <c r="P192" s="118"/>
    </row>
    <row r="193" spans="1:16" s="2" customFormat="1" ht="17.100000000000001" customHeight="1" x14ac:dyDescent="0.25">
      <c r="A193" s="34"/>
      <c r="B193" s="125" t="s">
        <v>789</v>
      </c>
      <c r="C193" s="109"/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10"/>
    </row>
    <row r="194" spans="1:16" s="2" customFormat="1" ht="15" customHeight="1" x14ac:dyDescent="0.25">
      <c r="A194" s="34"/>
      <c r="B194" s="115" t="s">
        <v>346</v>
      </c>
      <c r="C194" s="99"/>
      <c r="D194" s="99" t="s">
        <v>347</v>
      </c>
      <c r="E194" s="99"/>
      <c r="F194" s="9">
        <v>199000</v>
      </c>
      <c r="G194" s="9">
        <v>179100</v>
      </c>
      <c r="H194" s="9">
        <v>179100</v>
      </c>
      <c r="I194" s="63">
        <v>179100</v>
      </c>
      <c r="J194" s="12"/>
      <c r="K194" s="12">
        <v>40</v>
      </c>
      <c r="L194" s="12">
        <v>7</v>
      </c>
      <c r="M194" s="12">
        <v>7</v>
      </c>
      <c r="N194" s="101" t="s">
        <v>808</v>
      </c>
      <c r="O194" s="101"/>
      <c r="P194" s="84" t="s">
        <v>808</v>
      </c>
    </row>
    <row r="195" spans="1:16" s="2" customFormat="1" ht="15" customHeight="1" x14ac:dyDescent="0.25">
      <c r="A195" s="34"/>
      <c r="B195" s="113" t="s">
        <v>768</v>
      </c>
      <c r="C195" s="114"/>
      <c r="D195" s="114"/>
      <c r="E195" s="114"/>
      <c r="F195" s="7">
        <f>F194</f>
        <v>199000</v>
      </c>
      <c r="G195" s="7">
        <f>G194</f>
        <v>179100</v>
      </c>
      <c r="H195" s="7">
        <f>H194</f>
        <v>179100</v>
      </c>
      <c r="I195" s="66">
        <f>I194</f>
        <v>179100</v>
      </c>
      <c r="J195" s="126"/>
      <c r="K195" s="127"/>
      <c r="L195" s="127"/>
      <c r="M195" s="127"/>
      <c r="N195" s="127"/>
      <c r="O195" s="127"/>
      <c r="P195" s="128"/>
    </row>
    <row r="196" spans="1:16" ht="17.100000000000001" customHeight="1" x14ac:dyDescent="0.25">
      <c r="A196" s="34"/>
      <c r="B196" s="125" t="s">
        <v>252</v>
      </c>
      <c r="C196" s="109"/>
      <c r="D196" s="109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  <c r="O196" s="109"/>
      <c r="P196" s="110"/>
    </row>
    <row r="197" spans="1:16" ht="15" customHeight="1" x14ac:dyDescent="0.25">
      <c r="A197" s="34"/>
      <c r="B197" s="115" t="s">
        <v>253</v>
      </c>
      <c r="C197" s="99"/>
      <c r="D197" s="99" t="s">
        <v>254</v>
      </c>
      <c r="E197" s="99"/>
      <c r="F197" s="8">
        <v>907871</v>
      </c>
      <c r="G197" s="8">
        <v>350000</v>
      </c>
      <c r="H197" s="14">
        <v>350000</v>
      </c>
      <c r="I197" s="24">
        <v>350000</v>
      </c>
      <c r="J197" s="12">
        <v>74.5</v>
      </c>
      <c r="K197" s="12">
        <v>45</v>
      </c>
      <c r="L197" s="12">
        <v>7</v>
      </c>
      <c r="M197" s="12">
        <v>7</v>
      </c>
      <c r="N197" s="101" t="s">
        <v>808</v>
      </c>
      <c r="O197" s="101"/>
      <c r="P197" s="84" t="s">
        <v>808</v>
      </c>
    </row>
    <row r="198" spans="1:16" ht="15" customHeight="1" x14ac:dyDescent="0.25">
      <c r="A198" s="34"/>
      <c r="B198" s="115" t="s">
        <v>255</v>
      </c>
      <c r="C198" s="99"/>
      <c r="D198" s="99" t="s">
        <v>256</v>
      </c>
      <c r="E198" s="99"/>
      <c r="F198" s="9">
        <v>161436</v>
      </c>
      <c r="G198" s="9">
        <v>103600</v>
      </c>
      <c r="H198" s="25">
        <v>103600</v>
      </c>
      <c r="I198" s="68">
        <v>103600</v>
      </c>
      <c r="J198" s="12">
        <v>72</v>
      </c>
      <c r="K198" s="12">
        <v>45</v>
      </c>
      <c r="L198" s="12">
        <v>7</v>
      </c>
      <c r="M198" s="12">
        <v>7</v>
      </c>
      <c r="N198" s="101" t="s">
        <v>808</v>
      </c>
      <c r="O198" s="101"/>
      <c r="P198" s="84" t="s">
        <v>808</v>
      </c>
    </row>
    <row r="199" spans="1:16" ht="15" customHeight="1" x14ac:dyDescent="0.25">
      <c r="A199" s="34"/>
      <c r="B199" s="113" t="s">
        <v>257</v>
      </c>
      <c r="C199" s="114"/>
      <c r="D199" s="114"/>
      <c r="E199" s="114"/>
      <c r="F199" s="7">
        <f>F197+F198</f>
        <v>1069307</v>
      </c>
      <c r="G199" s="7">
        <f>G197+G198</f>
        <v>453600</v>
      </c>
      <c r="H199" s="7">
        <f>H197+H198</f>
        <v>453600</v>
      </c>
      <c r="I199" s="66">
        <f>I197+I198</f>
        <v>453600</v>
      </c>
      <c r="J199" s="126"/>
      <c r="K199" s="127"/>
      <c r="L199" s="127"/>
      <c r="M199" s="127"/>
      <c r="N199" s="127"/>
      <c r="O199" s="127"/>
      <c r="P199" s="128"/>
    </row>
    <row r="200" spans="1:16" ht="17.100000000000001" customHeight="1" x14ac:dyDescent="0.25">
      <c r="A200" s="34"/>
      <c r="B200" s="125" t="s">
        <v>258</v>
      </c>
      <c r="C200" s="109"/>
      <c r="D200" s="109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  <c r="O200" s="109"/>
      <c r="P200" s="110"/>
    </row>
    <row r="201" spans="1:16" ht="15" customHeight="1" x14ac:dyDescent="0.25">
      <c r="A201" s="34"/>
      <c r="B201" s="115" t="s">
        <v>259</v>
      </c>
      <c r="C201" s="99"/>
      <c r="D201" s="99" t="s">
        <v>260</v>
      </c>
      <c r="E201" s="99"/>
      <c r="F201" s="8">
        <v>329328</v>
      </c>
      <c r="G201" s="8">
        <v>290000</v>
      </c>
      <c r="H201" s="14">
        <v>281300</v>
      </c>
      <c r="I201" s="24">
        <v>281300</v>
      </c>
      <c r="J201" s="12">
        <v>81</v>
      </c>
      <c r="K201" s="12">
        <v>55</v>
      </c>
      <c r="L201" s="12">
        <v>7</v>
      </c>
      <c r="M201" s="12">
        <v>7</v>
      </c>
      <c r="N201" s="101" t="s">
        <v>808</v>
      </c>
      <c r="O201" s="101"/>
      <c r="P201" s="84" t="s">
        <v>808</v>
      </c>
    </row>
    <row r="202" spans="1:16" ht="15" customHeight="1" x14ac:dyDescent="0.25">
      <c r="A202" s="34"/>
      <c r="B202" s="113" t="s">
        <v>261</v>
      </c>
      <c r="C202" s="114"/>
      <c r="D202" s="114"/>
      <c r="E202" s="114"/>
      <c r="F202" s="7">
        <f>F201</f>
        <v>329328</v>
      </c>
      <c r="G202" s="7">
        <f>G201</f>
        <v>290000</v>
      </c>
      <c r="H202" s="7">
        <f>H201</f>
        <v>281300</v>
      </c>
      <c r="I202" s="66">
        <f>I201</f>
        <v>281300</v>
      </c>
      <c r="J202" s="126"/>
      <c r="K202" s="127"/>
      <c r="L202" s="127"/>
      <c r="M202" s="127"/>
      <c r="N202" s="127"/>
      <c r="O202" s="127"/>
      <c r="P202" s="128"/>
    </row>
    <row r="203" spans="1:16" ht="17.100000000000001" customHeight="1" x14ac:dyDescent="0.25">
      <c r="A203" s="34"/>
      <c r="B203" s="125" t="s">
        <v>262</v>
      </c>
      <c r="C203" s="109"/>
      <c r="D203" s="109"/>
      <c r="E203" s="109"/>
      <c r="F203" s="109"/>
      <c r="G203" s="109"/>
      <c r="H203" s="109"/>
      <c r="I203" s="109"/>
      <c r="J203" s="109"/>
      <c r="K203" s="109"/>
      <c r="L203" s="109"/>
      <c r="M203" s="109"/>
      <c r="N203" s="109"/>
      <c r="O203" s="109"/>
      <c r="P203" s="110"/>
    </row>
    <row r="204" spans="1:16" ht="15" customHeight="1" x14ac:dyDescent="0.25">
      <c r="A204" s="34"/>
      <c r="B204" s="115" t="s">
        <v>263</v>
      </c>
      <c r="C204" s="99"/>
      <c r="D204" s="99" t="s">
        <v>264</v>
      </c>
      <c r="E204" s="99"/>
      <c r="F204" s="9">
        <v>85000</v>
      </c>
      <c r="G204" s="9">
        <v>74000</v>
      </c>
      <c r="H204" s="9">
        <v>74000</v>
      </c>
      <c r="I204" s="63">
        <v>74000</v>
      </c>
      <c r="J204" s="12">
        <v>76</v>
      </c>
      <c r="K204" s="12">
        <v>60</v>
      </c>
      <c r="L204" s="12">
        <v>7</v>
      </c>
      <c r="M204" s="12">
        <v>7</v>
      </c>
      <c r="N204" s="101" t="s">
        <v>808</v>
      </c>
      <c r="O204" s="101"/>
      <c r="P204" s="84" t="s">
        <v>808</v>
      </c>
    </row>
    <row r="205" spans="1:16" ht="15" customHeight="1" x14ac:dyDescent="0.25">
      <c r="A205" s="34"/>
      <c r="B205" s="115" t="s">
        <v>265</v>
      </c>
      <c r="C205" s="99"/>
      <c r="D205" s="99" t="s">
        <v>266</v>
      </c>
      <c r="E205" s="99"/>
      <c r="F205" s="8">
        <v>346000</v>
      </c>
      <c r="G205" s="8">
        <v>294000</v>
      </c>
      <c r="H205" s="14">
        <v>285180</v>
      </c>
      <c r="I205" s="24">
        <v>285180</v>
      </c>
      <c r="J205" s="12">
        <v>80</v>
      </c>
      <c r="K205" s="12">
        <v>60</v>
      </c>
      <c r="L205" s="12">
        <v>7</v>
      </c>
      <c r="M205" s="12">
        <v>7</v>
      </c>
      <c r="N205" s="101" t="s">
        <v>808</v>
      </c>
      <c r="O205" s="101"/>
      <c r="P205" s="84" t="s">
        <v>808</v>
      </c>
    </row>
    <row r="206" spans="1:16" ht="15" customHeight="1" x14ac:dyDescent="0.25">
      <c r="A206" s="34"/>
      <c r="B206" s="113" t="s">
        <v>267</v>
      </c>
      <c r="C206" s="114"/>
      <c r="D206" s="114"/>
      <c r="E206" s="114"/>
      <c r="F206" s="7">
        <f>F204+F205</f>
        <v>431000</v>
      </c>
      <c r="G206" s="7">
        <f>G204+G205</f>
        <v>368000</v>
      </c>
      <c r="H206" s="7">
        <f>H204+H205</f>
        <v>359180</v>
      </c>
      <c r="I206" s="66">
        <f>I204+I205</f>
        <v>359180</v>
      </c>
      <c r="J206" s="126"/>
      <c r="K206" s="127"/>
      <c r="L206" s="127"/>
      <c r="M206" s="127"/>
      <c r="N206" s="127"/>
      <c r="O206" s="127"/>
      <c r="P206" s="128"/>
    </row>
    <row r="207" spans="1:16" ht="17.100000000000001" customHeight="1" x14ac:dyDescent="0.25">
      <c r="A207" s="34"/>
      <c r="B207" s="125" t="s">
        <v>268</v>
      </c>
      <c r="C207" s="109"/>
      <c r="D207" s="109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  <c r="O207" s="109"/>
      <c r="P207" s="110"/>
    </row>
    <row r="208" spans="1:16" ht="15" customHeight="1" x14ac:dyDescent="0.25">
      <c r="A208" s="34"/>
      <c r="B208" s="115" t="s">
        <v>269</v>
      </c>
      <c r="C208" s="99"/>
      <c r="D208" s="99" t="s">
        <v>270</v>
      </c>
      <c r="E208" s="99"/>
      <c r="F208" s="9">
        <v>795960</v>
      </c>
      <c r="G208" s="9">
        <v>660000</v>
      </c>
      <c r="H208" s="9">
        <v>660000</v>
      </c>
      <c r="I208" s="68">
        <v>180000</v>
      </c>
      <c r="J208" s="12">
        <v>68</v>
      </c>
      <c r="K208" s="12">
        <v>50</v>
      </c>
      <c r="L208" s="80">
        <v>7</v>
      </c>
      <c r="M208" s="80">
        <v>7</v>
      </c>
      <c r="N208" s="101" t="s">
        <v>808</v>
      </c>
      <c r="O208" s="101"/>
      <c r="P208" s="84" t="s">
        <v>808</v>
      </c>
    </row>
    <row r="209" spans="1:16" ht="15" customHeight="1" x14ac:dyDescent="0.25">
      <c r="A209" s="34"/>
      <c r="B209" s="115" t="s">
        <v>271</v>
      </c>
      <c r="C209" s="99"/>
      <c r="D209" s="99" t="s">
        <v>272</v>
      </c>
      <c r="E209" s="99"/>
      <c r="F209" s="9">
        <v>11980</v>
      </c>
      <c r="G209" s="9">
        <v>10000</v>
      </c>
      <c r="H209" s="9">
        <v>10000</v>
      </c>
      <c r="I209" s="63">
        <v>10000</v>
      </c>
      <c r="J209" s="12">
        <v>57.5</v>
      </c>
      <c r="K209" s="12">
        <v>45</v>
      </c>
      <c r="L209" s="80">
        <v>7</v>
      </c>
      <c r="M209" s="80">
        <v>7</v>
      </c>
      <c r="N209" s="101" t="s">
        <v>808</v>
      </c>
      <c r="O209" s="101"/>
      <c r="P209" s="84" t="s">
        <v>808</v>
      </c>
    </row>
    <row r="210" spans="1:16" ht="15" customHeight="1" x14ac:dyDescent="0.25">
      <c r="A210" s="34"/>
      <c r="B210" s="113" t="s">
        <v>273</v>
      </c>
      <c r="C210" s="114"/>
      <c r="D210" s="114"/>
      <c r="E210" s="114"/>
      <c r="F210" s="7">
        <f>F208+F209</f>
        <v>807940</v>
      </c>
      <c r="G210" s="7">
        <f>G208+G209</f>
        <v>670000</v>
      </c>
      <c r="H210" s="7">
        <f>H208+H209</f>
        <v>670000</v>
      </c>
      <c r="I210" s="66">
        <f>I208+I209</f>
        <v>190000</v>
      </c>
      <c r="J210" s="126" t="s">
        <v>13</v>
      </c>
      <c r="K210" s="127"/>
      <c r="L210" s="127"/>
      <c r="M210" s="127"/>
      <c r="N210" s="127"/>
      <c r="O210" s="127"/>
      <c r="P210" s="128"/>
    </row>
    <row r="211" spans="1:16" ht="17.100000000000001" customHeight="1" x14ac:dyDescent="0.25">
      <c r="A211" s="34"/>
      <c r="B211" s="125" t="s">
        <v>274</v>
      </c>
      <c r="C211" s="109"/>
      <c r="D211" s="109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10"/>
    </row>
    <row r="212" spans="1:16" ht="15" customHeight="1" x14ac:dyDescent="0.25">
      <c r="A212" s="34"/>
      <c r="B212" s="115" t="s">
        <v>275</v>
      </c>
      <c r="C212" s="99"/>
      <c r="D212" s="99" t="s">
        <v>276</v>
      </c>
      <c r="E212" s="99"/>
      <c r="F212" s="9">
        <v>1625400</v>
      </c>
      <c r="G212" s="9">
        <v>1452000</v>
      </c>
      <c r="H212" s="9">
        <v>1452000</v>
      </c>
      <c r="I212" s="68">
        <v>484000</v>
      </c>
      <c r="J212" s="12">
        <v>77</v>
      </c>
      <c r="K212" s="12">
        <v>45</v>
      </c>
      <c r="L212" s="80">
        <v>7</v>
      </c>
      <c r="M212" s="80">
        <v>7</v>
      </c>
      <c r="N212" s="101" t="s">
        <v>808</v>
      </c>
      <c r="O212" s="101"/>
      <c r="P212" s="84" t="s">
        <v>808</v>
      </c>
    </row>
    <row r="213" spans="1:16" ht="15" customHeight="1" x14ac:dyDescent="0.25">
      <c r="A213" s="34"/>
      <c r="B213" s="113" t="s">
        <v>277</v>
      </c>
      <c r="C213" s="114"/>
      <c r="D213" s="114"/>
      <c r="E213" s="114"/>
      <c r="F213" s="7">
        <f>F212</f>
        <v>1625400</v>
      </c>
      <c r="G213" s="7">
        <f>G212</f>
        <v>1452000</v>
      </c>
      <c r="H213" s="7">
        <f>H212</f>
        <v>1452000</v>
      </c>
      <c r="I213" s="66">
        <f>I212</f>
        <v>484000</v>
      </c>
      <c r="J213" s="126"/>
      <c r="K213" s="127"/>
      <c r="L213" s="127"/>
      <c r="M213" s="127"/>
      <c r="N213" s="127"/>
      <c r="O213" s="127"/>
      <c r="P213" s="128"/>
    </row>
    <row r="214" spans="1:16" ht="17.100000000000001" customHeight="1" x14ac:dyDescent="0.25">
      <c r="A214" s="34"/>
      <c r="B214" s="125" t="s">
        <v>281</v>
      </c>
      <c r="C214" s="109"/>
      <c r="D214" s="109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  <c r="O214" s="109"/>
      <c r="P214" s="110"/>
    </row>
    <row r="215" spans="1:16" ht="15" customHeight="1" x14ac:dyDescent="0.25">
      <c r="A215" s="34"/>
      <c r="B215" s="115" t="s">
        <v>282</v>
      </c>
      <c r="C215" s="99"/>
      <c r="D215" s="99" t="s">
        <v>283</v>
      </c>
      <c r="E215" s="99"/>
      <c r="F215" s="14">
        <v>270000</v>
      </c>
      <c r="G215" s="8">
        <v>243000</v>
      </c>
      <c r="H215" s="14">
        <v>235710</v>
      </c>
      <c r="I215" s="24">
        <v>235710</v>
      </c>
      <c r="J215" s="12">
        <v>64.5</v>
      </c>
      <c r="K215" s="12">
        <v>45</v>
      </c>
      <c r="L215" s="80">
        <v>7</v>
      </c>
      <c r="M215" s="80">
        <v>7</v>
      </c>
      <c r="N215" s="101" t="s">
        <v>808</v>
      </c>
      <c r="O215" s="101"/>
      <c r="P215" s="84" t="s">
        <v>808</v>
      </c>
    </row>
    <row r="216" spans="1:16" ht="15" customHeight="1" x14ac:dyDescent="0.25">
      <c r="A216" s="34"/>
      <c r="B216" s="113" t="s">
        <v>284</v>
      </c>
      <c r="C216" s="114"/>
      <c r="D216" s="114"/>
      <c r="E216" s="114"/>
      <c r="F216" s="7">
        <f>F215</f>
        <v>270000</v>
      </c>
      <c r="G216" s="7">
        <f>G215</f>
        <v>243000</v>
      </c>
      <c r="H216" s="7">
        <f>H215</f>
        <v>235710</v>
      </c>
      <c r="I216" s="66">
        <f>I215</f>
        <v>235710</v>
      </c>
      <c r="J216" s="126"/>
      <c r="K216" s="127"/>
      <c r="L216" s="127"/>
      <c r="M216" s="127"/>
      <c r="N216" s="127"/>
      <c r="O216" s="127"/>
      <c r="P216" s="128"/>
    </row>
    <row r="217" spans="1:16" ht="17.100000000000001" customHeight="1" x14ac:dyDescent="0.25">
      <c r="A217" s="34"/>
      <c r="B217" s="125" t="s">
        <v>285</v>
      </c>
      <c r="C217" s="109"/>
      <c r="D217" s="10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10"/>
    </row>
    <row r="218" spans="1:16" ht="15" customHeight="1" x14ac:dyDescent="0.25">
      <c r="A218" s="34"/>
      <c r="B218" s="115" t="s">
        <v>286</v>
      </c>
      <c r="C218" s="99"/>
      <c r="D218" s="99" t="s">
        <v>287</v>
      </c>
      <c r="E218" s="99"/>
      <c r="F218" s="9">
        <v>1921800</v>
      </c>
      <c r="G218" s="9">
        <v>1662000</v>
      </c>
      <c r="H218" s="9">
        <v>1662000</v>
      </c>
      <c r="I218" s="68">
        <v>558000</v>
      </c>
      <c r="J218" s="12">
        <v>80.5</v>
      </c>
      <c r="K218" s="12">
        <v>60</v>
      </c>
      <c r="L218" s="80">
        <v>7</v>
      </c>
      <c r="M218" s="80">
        <v>7</v>
      </c>
      <c r="N218" s="101" t="s">
        <v>808</v>
      </c>
      <c r="O218" s="101"/>
      <c r="P218" s="84" t="s">
        <v>808</v>
      </c>
    </row>
    <row r="219" spans="1:16" ht="15" customHeight="1" x14ac:dyDescent="0.25">
      <c r="A219" s="34"/>
      <c r="B219" s="115" t="s">
        <v>288</v>
      </c>
      <c r="C219" s="99"/>
      <c r="D219" s="99" t="s">
        <v>289</v>
      </c>
      <c r="E219" s="99"/>
      <c r="F219" s="9">
        <v>53900</v>
      </c>
      <c r="G219" s="9">
        <v>40000</v>
      </c>
      <c r="H219" s="9">
        <v>40000</v>
      </c>
      <c r="I219" s="63">
        <v>40000</v>
      </c>
      <c r="J219" s="12">
        <v>59.5</v>
      </c>
      <c r="K219" s="12">
        <v>45</v>
      </c>
      <c r="L219" s="80">
        <v>7</v>
      </c>
      <c r="M219" s="80">
        <v>7</v>
      </c>
      <c r="N219" s="101" t="s">
        <v>808</v>
      </c>
      <c r="O219" s="101"/>
      <c r="P219" s="84" t="s">
        <v>808</v>
      </c>
    </row>
    <row r="220" spans="1:16" ht="15" customHeight="1" x14ac:dyDescent="0.25">
      <c r="A220" s="34"/>
      <c r="B220" s="115" t="s">
        <v>290</v>
      </c>
      <c r="C220" s="99"/>
      <c r="D220" s="99" t="s">
        <v>291</v>
      </c>
      <c r="E220" s="99"/>
      <c r="F220" s="9">
        <v>150050</v>
      </c>
      <c r="G220" s="9">
        <v>130000</v>
      </c>
      <c r="H220" s="9">
        <v>130000</v>
      </c>
      <c r="I220" s="63">
        <v>130000</v>
      </c>
      <c r="J220" s="12">
        <v>78.5</v>
      </c>
      <c r="K220" s="12">
        <v>60</v>
      </c>
      <c r="L220" s="80">
        <v>7</v>
      </c>
      <c r="M220" s="80">
        <v>7</v>
      </c>
      <c r="N220" s="101" t="s">
        <v>808</v>
      </c>
      <c r="O220" s="101"/>
      <c r="P220" s="84" t="s">
        <v>808</v>
      </c>
    </row>
    <row r="221" spans="1:16" ht="15" customHeight="1" x14ac:dyDescent="0.25">
      <c r="A221" s="34"/>
      <c r="B221" s="113" t="s">
        <v>292</v>
      </c>
      <c r="C221" s="114"/>
      <c r="D221" s="114"/>
      <c r="E221" s="114"/>
      <c r="F221" s="7">
        <f>F218+F219+F220</f>
        <v>2125750</v>
      </c>
      <c r="G221" s="7">
        <f>G218+G219+G220</f>
        <v>1832000</v>
      </c>
      <c r="H221" s="7">
        <f>H218+H219+H220</f>
        <v>1832000</v>
      </c>
      <c r="I221" s="66">
        <f>I218+I219+I220</f>
        <v>728000</v>
      </c>
      <c r="J221" s="126"/>
      <c r="K221" s="127"/>
      <c r="L221" s="127"/>
      <c r="M221" s="127"/>
      <c r="N221" s="127"/>
      <c r="O221" s="127"/>
      <c r="P221" s="128"/>
    </row>
    <row r="222" spans="1:16" ht="17.100000000000001" customHeight="1" x14ac:dyDescent="0.25">
      <c r="A222" s="34"/>
      <c r="B222" s="125" t="s">
        <v>293</v>
      </c>
      <c r="C222" s="109"/>
      <c r="D222" s="109"/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  <c r="O222" s="109"/>
      <c r="P222" s="110"/>
    </row>
    <row r="223" spans="1:16" ht="15" customHeight="1" x14ac:dyDescent="0.25">
      <c r="A223" s="34"/>
      <c r="B223" s="115" t="s">
        <v>294</v>
      </c>
      <c r="C223" s="99"/>
      <c r="D223" s="99" t="s">
        <v>295</v>
      </c>
      <c r="E223" s="99"/>
      <c r="F223" s="8">
        <v>132577</v>
      </c>
      <c r="G223" s="8">
        <v>119320</v>
      </c>
      <c r="H223" s="14">
        <v>115740</v>
      </c>
      <c r="I223" s="24">
        <v>115740</v>
      </c>
      <c r="J223" s="12">
        <v>66.5</v>
      </c>
      <c r="K223" s="12">
        <v>45</v>
      </c>
      <c r="L223" s="80">
        <v>7</v>
      </c>
      <c r="M223" s="80">
        <v>7</v>
      </c>
      <c r="N223" s="101" t="s">
        <v>808</v>
      </c>
      <c r="O223" s="101"/>
      <c r="P223" s="84" t="s">
        <v>808</v>
      </c>
    </row>
    <row r="224" spans="1:16" ht="15" customHeight="1" x14ac:dyDescent="0.25">
      <c r="A224" s="34"/>
      <c r="B224" s="113" t="s">
        <v>296</v>
      </c>
      <c r="C224" s="114"/>
      <c r="D224" s="114"/>
      <c r="E224" s="114"/>
      <c r="F224" s="7">
        <f>F223</f>
        <v>132577</v>
      </c>
      <c r="G224" s="7">
        <f>G223</f>
        <v>119320</v>
      </c>
      <c r="H224" s="7">
        <f>H223</f>
        <v>115740</v>
      </c>
      <c r="I224" s="66">
        <f>I223</f>
        <v>115740</v>
      </c>
      <c r="J224" s="126"/>
      <c r="K224" s="127"/>
      <c r="L224" s="127"/>
      <c r="M224" s="127"/>
      <c r="N224" s="127"/>
      <c r="O224" s="127"/>
      <c r="P224" s="128"/>
    </row>
    <row r="225" spans="1:16" ht="17.100000000000001" customHeight="1" x14ac:dyDescent="0.25">
      <c r="A225" s="34"/>
      <c r="B225" s="125" t="s">
        <v>297</v>
      </c>
      <c r="C225" s="109"/>
      <c r="D225" s="109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  <c r="O225" s="109"/>
      <c r="P225" s="110"/>
    </row>
    <row r="226" spans="1:16" ht="15" customHeight="1" x14ac:dyDescent="0.25">
      <c r="A226" s="34"/>
      <c r="B226" s="115" t="s">
        <v>298</v>
      </c>
      <c r="C226" s="99"/>
      <c r="D226" s="99" t="s">
        <v>299</v>
      </c>
      <c r="E226" s="99"/>
      <c r="F226" s="8">
        <v>433578</v>
      </c>
      <c r="G226" s="8">
        <v>390221</v>
      </c>
      <c r="H226" s="14">
        <v>0</v>
      </c>
      <c r="I226" s="24">
        <v>0</v>
      </c>
      <c r="J226" s="96">
        <v>74</v>
      </c>
      <c r="K226" s="96">
        <v>30</v>
      </c>
      <c r="L226" s="96">
        <v>7</v>
      </c>
      <c r="M226" s="96">
        <v>4</v>
      </c>
      <c r="N226" s="133">
        <v>0</v>
      </c>
      <c r="O226" s="133"/>
      <c r="P226" s="97">
        <v>3</v>
      </c>
    </row>
    <row r="227" spans="1:16" ht="15" customHeight="1" x14ac:dyDescent="0.25">
      <c r="A227" s="34"/>
      <c r="B227" s="113" t="s">
        <v>300</v>
      </c>
      <c r="C227" s="114"/>
      <c r="D227" s="114"/>
      <c r="E227" s="114"/>
      <c r="F227" s="7">
        <f>F226</f>
        <v>433578</v>
      </c>
      <c r="G227" s="7">
        <f>G226</f>
        <v>390221</v>
      </c>
      <c r="H227" s="7">
        <f>H226</f>
        <v>0</v>
      </c>
      <c r="I227" s="66">
        <f>I226</f>
        <v>0</v>
      </c>
      <c r="J227" s="126"/>
      <c r="K227" s="127"/>
      <c r="L227" s="127"/>
      <c r="M227" s="127"/>
      <c r="N227" s="127"/>
      <c r="O227" s="127"/>
      <c r="P227" s="128"/>
    </row>
    <row r="228" spans="1:16" ht="17.100000000000001" customHeight="1" x14ac:dyDescent="0.25">
      <c r="A228" s="34"/>
      <c r="B228" s="125" t="s">
        <v>301</v>
      </c>
      <c r="C228" s="109"/>
      <c r="D228" s="109"/>
      <c r="E228" s="109"/>
      <c r="F228" s="109"/>
      <c r="G228" s="109"/>
      <c r="H228" s="109"/>
      <c r="I228" s="109"/>
      <c r="J228" s="109"/>
      <c r="K228" s="109"/>
      <c r="L228" s="109"/>
      <c r="M228" s="109"/>
      <c r="N228" s="109"/>
      <c r="O228" s="109"/>
      <c r="P228" s="110"/>
    </row>
    <row r="229" spans="1:16" ht="15" customHeight="1" x14ac:dyDescent="0.25">
      <c r="A229" s="34"/>
      <c r="B229" s="115" t="s">
        <v>302</v>
      </c>
      <c r="C229" s="99"/>
      <c r="D229" s="99" t="s">
        <v>303</v>
      </c>
      <c r="E229" s="99"/>
      <c r="F229" s="9">
        <v>580594</v>
      </c>
      <c r="G229" s="9">
        <v>522000</v>
      </c>
      <c r="H229" s="9">
        <v>522000</v>
      </c>
      <c r="I229" s="63">
        <v>522000</v>
      </c>
      <c r="J229" s="12">
        <v>84</v>
      </c>
      <c r="K229" s="12">
        <v>55</v>
      </c>
      <c r="L229" s="80">
        <v>7</v>
      </c>
      <c r="M229" s="80">
        <v>7</v>
      </c>
      <c r="N229" s="101" t="s">
        <v>808</v>
      </c>
      <c r="O229" s="101"/>
      <c r="P229" s="84" t="s">
        <v>808</v>
      </c>
    </row>
    <row r="230" spans="1:16" ht="15" customHeight="1" x14ac:dyDescent="0.25">
      <c r="A230" s="34"/>
      <c r="B230" s="115" t="s">
        <v>304</v>
      </c>
      <c r="C230" s="99"/>
      <c r="D230" s="99" t="s">
        <v>305</v>
      </c>
      <c r="E230" s="99"/>
      <c r="F230" s="9">
        <v>27960</v>
      </c>
      <c r="G230" s="9">
        <v>25000</v>
      </c>
      <c r="H230" s="9">
        <v>25000</v>
      </c>
      <c r="I230" s="63">
        <v>25000</v>
      </c>
      <c r="J230" s="12">
        <v>75.5</v>
      </c>
      <c r="K230" s="12">
        <v>55</v>
      </c>
      <c r="L230" s="80">
        <v>7</v>
      </c>
      <c r="M230" s="80">
        <v>7</v>
      </c>
      <c r="N230" s="101" t="s">
        <v>808</v>
      </c>
      <c r="O230" s="101"/>
      <c r="P230" s="84" t="s">
        <v>808</v>
      </c>
    </row>
    <row r="231" spans="1:16" ht="15" customHeight="1" x14ac:dyDescent="0.25">
      <c r="A231" s="34"/>
      <c r="B231" s="115" t="s">
        <v>306</v>
      </c>
      <c r="C231" s="99"/>
      <c r="D231" s="99" t="s">
        <v>307</v>
      </c>
      <c r="E231" s="99"/>
      <c r="F231" s="8">
        <v>945000</v>
      </c>
      <c r="G231" s="8">
        <v>550000</v>
      </c>
      <c r="H231" s="14">
        <v>533500</v>
      </c>
      <c r="I231" s="24">
        <v>533500</v>
      </c>
      <c r="J231" s="12">
        <v>85</v>
      </c>
      <c r="K231" s="12">
        <v>55</v>
      </c>
      <c r="L231" s="80">
        <v>7</v>
      </c>
      <c r="M231" s="80">
        <v>7</v>
      </c>
      <c r="N231" s="101" t="s">
        <v>808</v>
      </c>
      <c r="O231" s="101"/>
      <c r="P231" s="84" t="s">
        <v>808</v>
      </c>
    </row>
    <row r="232" spans="1:16" ht="15" customHeight="1" x14ac:dyDescent="0.25">
      <c r="A232" s="34"/>
      <c r="B232" s="115" t="s">
        <v>308</v>
      </c>
      <c r="C232" s="99"/>
      <c r="D232" s="99" t="s">
        <v>309</v>
      </c>
      <c r="E232" s="99"/>
      <c r="F232" s="9">
        <v>129740</v>
      </c>
      <c r="G232" s="9">
        <v>112000</v>
      </c>
      <c r="H232" s="9">
        <v>112000</v>
      </c>
      <c r="I232" s="63">
        <v>112000</v>
      </c>
      <c r="J232" s="12">
        <v>76.5</v>
      </c>
      <c r="K232" s="12">
        <v>55</v>
      </c>
      <c r="L232" s="80">
        <v>7</v>
      </c>
      <c r="M232" s="80">
        <v>7</v>
      </c>
      <c r="N232" s="101" t="s">
        <v>808</v>
      </c>
      <c r="O232" s="101"/>
      <c r="P232" s="84" t="s">
        <v>808</v>
      </c>
    </row>
    <row r="233" spans="1:16" ht="15" customHeight="1" x14ac:dyDescent="0.25">
      <c r="A233" s="34"/>
      <c r="B233" s="113" t="s">
        <v>310</v>
      </c>
      <c r="C233" s="114"/>
      <c r="D233" s="114"/>
      <c r="E233" s="114"/>
      <c r="F233" s="7">
        <f>F229+F230+F231+F232</f>
        <v>1683294</v>
      </c>
      <c r="G233" s="7">
        <f>G229+G230+G231+G232</f>
        <v>1209000</v>
      </c>
      <c r="H233" s="7">
        <f>H229+H230+H231+H232</f>
        <v>1192500</v>
      </c>
      <c r="I233" s="66">
        <f>I229+I230+I231+I232</f>
        <v>1192500</v>
      </c>
      <c r="J233" s="126"/>
      <c r="K233" s="127"/>
      <c r="L233" s="127"/>
      <c r="M233" s="127"/>
      <c r="N233" s="127"/>
      <c r="O233" s="127"/>
      <c r="P233" s="128"/>
    </row>
    <row r="234" spans="1:16" ht="17.100000000000001" customHeight="1" x14ac:dyDescent="0.25">
      <c r="A234" s="34"/>
      <c r="B234" s="125" t="s">
        <v>311</v>
      </c>
      <c r="C234" s="109"/>
      <c r="D234" s="109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  <c r="O234" s="109"/>
      <c r="P234" s="110"/>
    </row>
    <row r="235" spans="1:16" ht="15" customHeight="1" x14ac:dyDescent="0.25">
      <c r="A235" s="34"/>
      <c r="B235" s="115" t="s">
        <v>312</v>
      </c>
      <c r="C235" s="99"/>
      <c r="D235" s="99" t="s">
        <v>313</v>
      </c>
      <c r="E235" s="99"/>
      <c r="F235" s="9">
        <v>37940</v>
      </c>
      <c r="G235" s="9">
        <v>31000</v>
      </c>
      <c r="H235" s="9">
        <v>31000</v>
      </c>
      <c r="I235" s="63">
        <v>31000</v>
      </c>
      <c r="J235" s="12">
        <v>72.5</v>
      </c>
      <c r="K235" s="12">
        <v>50</v>
      </c>
      <c r="L235" s="80">
        <v>7</v>
      </c>
      <c r="M235" s="80">
        <v>7</v>
      </c>
      <c r="N235" s="101" t="s">
        <v>808</v>
      </c>
      <c r="O235" s="101"/>
      <c r="P235" s="84" t="s">
        <v>808</v>
      </c>
    </row>
    <row r="236" spans="1:16" ht="15" customHeight="1" x14ac:dyDescent="0.25">
      <c r="A236" s="34"/>
      <c r="B236" s="113" t="s">
        <v>314</v>
      </c>
      <c r="C236" s="114"/>
      <c r="D236" s="114"/>
      <c r="E236" s="114"/>
      <c r="F236" s="7">
        <f>F235</f>
        <v>37940</v>
      </c>
      <c r="G236" s="7">
        <f>G235</f>
        <v>31000</v>
      </c>
      <c r="H236" s="7">
        <f>H235</f>
        <v>31000</v>
      </c>
      <c r="I236" s="66">
        <f>I235</f>
        <v>31000</v>
      </c>
      <c r="J236" s="126"/>
      <c r="K236" s="127"/>
      <c r="L236" s="127"/>
      <c r="M236" s="127"/>
      <c r="N236" s="127"/>
      <c r="O236" s="127"/>
      <c r="P236" s="128"/>
    </row>
    <row r="237" spans="1:16" ht="17.100000000000001" customHeight="1" x14ac:dyDescent="0.25">
      <c r="A237" s="34"/>
      <c r="B237" s="125" t="s">
        <v>315</v>
      </c>
      <c r="C237" s="109"/>
      <c r="D237" s="109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  <c r="O237" s="109"/>
      <c r="P237" s="110"/>
    </row>
    <row r="238" spans="1:16" ht="15" customHeight="1" x14ac:dyDescent="0.25">
      <c r="A238" s="34"/>
      <c r="B238" s="115" t="s">
        <v>316</v>
      </c>
      <c r="C238" s="99"/>
      <c r="D238" s="99" t="s">
        <v>317</v>
      </c>
      <c r="E238" s="99"/>
      <c r="F238" s="9">
        <v>20590</v>
      </c>
      <c r="G238" s="9">
        <v>14610</v>
      </c>
      <c r="H238" s="9">
        <v>14610</v>
      </c>
      <c r="I238" s="63">
        <v>14610</v>
      </c>
      <c r="J238" s="12">
        <v>70.5</v>
      </c>
      <c r="K238" s="12">
        <v>50</v>
      </c>
      <c r="L238" s="80">
        <v>7</v>
      </c>
      <c r="M238" s="80">
        <v>7</v>
      </c>
      <c r="N238" s="101" t="s">
        <v>808</v>
      </c>
      <c r="O238" s="101"/>
      <c r="P238" s="84" t="s">
        <v>808</v>
      </c>
    </row>
    <row r="239" spans="1:16" ht="15" customHeight="1" x14ac:dyDescent="0.25">
      <c r="A239" s="34"/>
      <c r="B239" s="115" t="s">
        <v>318</v>
      </c>
      <c r="C239" s="99"/>
      <c r="D239" s="99" t="s">
        <v>319</v>
      </c>
      <c r="E239" s="99"/>
      <c r="F239" s="8">
        <v>1700000</v>
      </c>
      <c r="G239" s="8">
        <v>350000</v>
      </c>
      <c r="H239" s="14">
        <v>339500</v>
      </c>
      <c r="I239" s="24">
        <v>339500</v>
      </c>
      <c r="J239" s="12">
        <v>85.5</v>
      </c>
      <c r="K239" s="12">
        <v>65</v>
      </c>
      <c r="L239" s="80">
        <v>7</v>
      </c>
      <c r="M239" s="80">
        <v>7</v>
      </c>
      <c r="N239" s="101" t="s">
        <v>808</v>
      </c>
      <c r="O239" s="101"/>
      <c r="P239" s="84" t="s">
        <v>808</v>
      </c>
    </row>
    <row r="240" spans="1:16" ht="15" customHeight="1" x14ac:dyDescent="0.25">
      <c r="A240" s="34"/>
      <c r="B240" s="115" t="s">
        <v>320</v>
      </c>
      <c r="C240" s="99"/>
      <c r="D240" s="99" t="s">
        <v>321</v>
      </c>
      <c r="E240" s="99"/>
      <c r="F240" s="9">
        <v>51205</v>
      </c>
      <c r="G240" s="9">
        <v>30000</v>
      </c>
      <c r="H240" s="9">
        <v>30000</v>
      </c>
      <c r="I240" s="63">
        <v>30000</v>
      </c>
      <c r="J240" s="12">
        <v>79.5</v>
      </c>
      <c r="K240" s="12">
        <v>60</v>
      </c>
      <c r="L240" s="80">
        <v>7</v>
      </c>
      <c r="M240" s="80">
        <v>7</v>
      </c>
      <c r="N240" s="101" t="s">
        <v>808</v>
      </c>
      <c r="O240" s="101"/>
      <c r="P240" s="84" t="s">
        <v>808</v>
      </c>
    </row>
    <row r="241" spans="1:16" ht="15" customHeight="1" x14ac:dyDescent="0.25">
      <c r="A241" s="34"/>
      <c r="B241" s="113" t="s">
        <v>322</v>
      </c>
      <c r="C241" s="114"/>
      <c r="D241" s="114"/>
      <c r="E241" s="114"/>
      <c r="F241" s="7">
        <f>F238+F239+F240</f>
        <v>1771795</v>
      </c>
      <c r="G241" s="7">
        <f>G238+G239+G240</f>
        <v>394610</v>
      </c>
      <c r="H241" s="7">
        <f>H238+H239+H240</f>
        <v>384110</v>
      </c>
      <c r="I241" s="66">
        <f>I238+I239+I240</f>
        <v>384110</v>
      </c>
      <c r="J241" s="126"/>
      <c r="K241" s="127"/>
      <c r="L241" s="127"/>
      <c r="M241" s="127"/>
      <c r="N241" s="127"/>
      <c r="O241" s="127"/>
      <c r="P241" s="128"/>
    </row>
    <row r="242" spans="1:16" ht="17.100000000000001" customHeight="1" x14ac:dyDescent="0.25">
      <c r="A242" s="34"/>
      <c r="B242" s="125" t="s">
        <v>323</v>
      </c>
      <c r="C242" s="109"/>
      <c r="D242" s="109"/>
      <c r="E242" s="109"/>
      <c r="F242" s="109"/>
      <c r="G242" s="109"/>
      <c r="H242" s="109"/>
      <c r="I242" s="109"/>
      <c r="J242" s="109"/>
      <c r="K242" s="109"/>
      <c r="L242" s="109"/>
      <c r="M242" s="109"/>
      <c r="N242" s="109"/>
      <c r="O242" s="109"/>
      <c r="P242" s="110"/>
    </row>
    <row r="243" spans="1:16" ht="15" customHeight="1" x14ac:dyDescent="0.25">
      <c r="A243" s="34"/>
      <c r="B243" s="115" t="s">
        <v>324</v>
      </c>
      <c r="C243" s="99"/>
      <c r="D243" s="99" t="s">
        <v>325</v>
      </c>
      <c r="E243" s="99"/>
      <c r="F243" s="8">
        <v>473715</v>
      </c>
      <c r="G243" s="8">
        <v>350000</v>
      </c>
      <c r="H243" s="14">
        <v>339500</v>
      </c>
      <c r="I243" s="24">
        <v>339500</v>
      </c>
      <c r="J243" s="12">
        <v>86</v>
      </c>
      <c r="K243" s="12">
        <v>65</v>
      </c>
      <c r="L243" s="80">
        <v>7</v>
      </c>
      <c r="M243" s="80">
        <v>7</v>
      </c>
      <c r="N243" s="101" t="s">
        <v>808</v>
      </c>
      <c r="O243" s="101"/>
      <c r="P243" s="84" t="s">
        <v>808</v>
      </c>
    </row>
    <row r="244" spans="1:16" ht="15" customHeight="1" x14ac:dyDescent="0.25">
      <c r="A244" s="34"/>
      <c r="B244" s="115" t="s">
        <v>326</v>
      </c>
      <c r="C244" s="99"/>
      <c r="D244" s="99" t="s">
        <v>327</v>
      </c>
      <c r="E244" s="99"/>
      <c r="F244" s="9">
        <v>156000</v>
      </c>
      <c r="G244" s="9">
        <v>86000</v>
      </c>
      <c r="H244" s="9">
        <v>86000</v>
      </c>
      <c r="I244" s="63">
        <v>86000</v>
      </c>
      <c r="J244" s="12">
        <v>84.5</v>
      </c>
      <c r="K244" s="12">
        <v>60</v>
      </c>
      <c r="L244" s="80">
        <v>7</v>
      </c>
      <c r="M244" s="80">
        <v>7</v>
      </c>
      <c r="N244" s="101" t="s">
        <v>808</v>
      </c>
      <c r="O244" s="101"/>
      <c r="P244" s="84" t="s">
        <v>808</v>
      </c>
    </row>
    <row r="245" spans="1:16" ht="15" customHeight="1" x14ac:dyDescent="0.25">
      <c r="A245" s="34"/>
      <c r="B245" s="113" t="s">
        <v>328</v>
      </c>
      <c r="C245" s="114"/>
      <c r="D245" s="114"/>
      <c r="E245" s="114"/>
      <c r="F245" s="7">
        <f>F243+F244</f>
        <v>629715</v>
      </c>
      <c r="G245" s="7">
        <f>G243+G244</f>
        <v>436000</v>
      </c>
      <c r="H245" s="7">
        <f>H243+H244</f>
        <v>425500</v>
      </c>
      <c r="I245" s="66">
        <f>I243+I244</f>
        <v>425500</v>
      </c>
      <c r="J245" s="126"/>
      <c r="K245" s="127"/>
      <c r="L245" s="127"/>
      <c r="M245" s="127"/>
      <c r="N245" s="127"/>
      <c r="O245" s="127"/>
      <c r="P245" s="128"/>
    </row>
    <row r="246" spans="1:16" ht="17.100000000000001" customHeight="1" x14ac:dyDescent="0.25">
      <c r="A246" s="34"/>
      <c r="B246" s="125" t="s">
        <v>329</v>
      </c>
      <c r="C246" s="109"/>
      <c r="D246" s="109"/>
      <c r="E246" s="109"/>
      <c r="F246" s="109"/>
      <c r="G246" s="109"/>
      <c r="H246" s="109"/>
      <c r="I246" s="109"/>
      <c r="J246" s="109"/>
      <c r="K246" s="109"/>
      <c r="L246" s="109"/>
      <c r="M246" s="109"/>
      <c r="N246" s="109"/>
      <c r="O246" s="109"/>
      <c r="P246" s="110"/>
    </row>
    <row r="247" spans="1:16" ht="15" customHeight="1" x14ac:dyDescent="0.25">
      <c r="A247" s="34"/>
      <c r="B247" s="115" t="s">
        <v>330</v>
      </c>
      <c r="C247" s="99"/>
      <c r="D247" s="99" t="s">
        <v>331</v>
      </c>
      <c r="E247" s="99"/>
      <c r="F247" s="9">
        <v>17000</v>
      </c>
      <c r="G247" s="9">
        <v>10000</v>
      </c>
      <c r="H247" s="9">
        <v>10000</v>
      </c>
      <c r="I247" s="63">
        <v>10000</v>
      </c>
      <c r="J247" s="12">
        <v>73.5</v>
      </c>
      <c r="K247" s="12">
        <v>45</v>
      </c>
      <c r="L247" s="80">
        <v>7</v>
      </c>
      <c r="M247" s="80">
        <v>7</v>
      </c>
      <c r="N247" s="101" t="s">
        <v>808</v>
      </c>
      <c r="O247" s="101"/>
      <c r="P247" s="84" t="s">
        <v>808</v>
      </c>
    </row>
    <row r="248" spans="1:16" ht="15" customHeight="1" x14ac:dyDescent="0.25">
      <c r="A248" s="34"/>
      <c r="B248" s="115" t="s">
        <v>332</v>
      </c>
      <c r="C248" s="99"/>
      <c r="D248" s="99" t="s">
        <v>333</v>
      </c>
      <c r="E248" s="99"/>
      <c r="F248" s="8">
        <v>1000000</v>
      </c>
      <c r="G248" s="8">
        <v>550000</v>
      </c>
      <c r="H248" s="14">
        <v>0</v>
      </c>
      <c r="I248" s="24">
        <v>0</v>
      </c>
      <c r="J248" s="12">
        <v>82.5</v>
      </c>
      <c r="K248" s="12">
        <v>35</v>
      </c>
      <c r="L248" s="80">
        <v>7</v>
      </c>
      <c r="M248" s="80">
        <v>6</v>
      </c>
      <c r="N248" s="101">
        <v>0</v>
      </c>
      <c r="O248" s="101"/>
      <c r="P248" s="84">
        <v>1</v>
      </c>
    </row>
    <row r="249" spans="1:16" ht="15" customHeight="1" x14ac:dyDescent="0.25">
      <c r="A249" s="34"/>
      <c r="B249" s="113" t="s">
        <v>334</v>
      </c>
      <c r="C249" s="114"/>
      <c r="D249" s="114"/>
      <c r="E249" s="114"/>
      <c r="F249" s="7">
        <f>F247+F248</f>
        <v>1017000</v>
      </c>
      <c r="G249" s="7">
        <f>G247+G248</f>
        <v>560000</v>
      </c>
      <c r="H249" s="7">
        <f>H247+H248</f>
        <v>10000</v>
      </c>
      <c r="I249" s="66">
        <f>I247+I248</f>
        <v>10000</v>
      </c>
      <c r="J249" s="126"/>
      <c r="K249" s="127"/>
      <c r="L249" s="127"/>
      <c r="M249" s="127"/>
      <c r="N249" s="127"/>
      <c r="O249" s="127"/>
      <c r="P249" s="128"/>
    </row>
    <row r="250" spans="1:16" ht="17.100000000000001" customHeight="1" x14ac:dyDescent="0.25">
      <c r="A250" s="34"/>
      <c r="B250" s="125" t="s">
        <v>335</v>
      </c>
      <c r="C250" s="109"/>
      <c r="D250" s="109"/>
      <c r="E250" s="109"/>
      <c r="F250" s="109"/>
      <c r="G250" s="109"/>
      <c r="H250" s="109"/>
      <c r="I250" s="109"/>
      <c r="J250" s="109"/>
      <c r="K250" s="109"/>
      <c r="L250" s="109"/>
      <c r="M250" s="109"/>
      <c r="N250" s="109"/>
      <c r="O250" s="109"/>
      <c r="P250" s="110"/>
    </row>
    <row r="251" spans="1:16" ht="15" customHeight="1" x14ac:dyDescent="0.25">
      <c r="A251" s="34"/>
      <c r="B251" s="115" t="s">
        <v>336</v>
      </c>
      <c r="C251" s="99"/>
      <c r="D251" s="99" t="s">
        <v>337</v>
      </c>
      <c r="E251" s="99"/>
      <c r="F251" s="9">
        <v>34430</v>
      </c>
      <c r="G251" s="9">
        <v>25000</v>
      </c>
      <c r="H251" s="9">
        <v>25000</v>
      </c>
      <c r="I251" s="63">
        <v>25000</v>
      </c>
      <c r="J251" s="12">
        <v>77.5</v>
      </c>
      <c r="K251" s="12">
        <v>60</v>
      </c>
      <c r="L251" s="80">
        <v>7</v>
      </c>
      <c r="M251" s="80">
        <v>7</v>
      </c>
      <c r="N251" s="101" t="s">
        <v>808</v>
      </c>
      <c r="O251" s="101"/>
      <c r="P251" s="84" t="s">
        <v>808</v>
      </c>
    </row>
    <row r="252" spans="1:16" ht="15" customHeight="1" x14ac:dyDescent="0.25">
      <c r="A252" s="34"/>
      <c r="B252" s="115" t="s">
        <v>338</v>
      </c>
      <c r="C252" s="99"/>
      <c r="D252" s="99" t="s">
        <v>339</v>
      </c>
      <c r="E252" s="99"/>
      <c r="F252" s="9">
        <v>160000</v>
      </c>
      <c r="G252" s="9">
        <v>103000</v>
      </c>
      <c r="H252" s="9">
        <v>103000</v>
      </c>
      <c r="I252" s="63">
        <v>103000</v>
      </c>
      <c r="J252" s="12">
        <v>82</v>
      </c>
      <c r="K252" s="12">
        <v>60</v>
      </c>
      <c r="L252" s="80">
        <v>7</v>
      </c>
      <c r="M252" s="80">
        <v>7</v>
      </c>
      <c r="N252" s="101" t="s">
        <v>808</v>
      </c>
      <c r="O252" s="101"/>
      <c r="P252" s="84" t="s">
        <v>808</v>
      </c>
    </row>
    <row r="253" spans="1:16" ht="15" customHeight="1" x14ac:dyDescent="0.25">
      <c r="A253" s="34"/>
      <c r="B253" s="113" t="s">
        <v>340</v>
      </c>
      <c r="C253" s="114"/>
      <c r="D253" s="114"/>
      <c r="E253" s="114"/>
      <c r="F253" s="7">
        <f>F251+F252</f>
        <v>194430</v>
      </c>
      <c r="G253" s="7">
        <f>G251+G252</f>
        <v>128000</v>
      </c>
      <c r="H253" s="7">
        <f>H251+H252</f>
        <v>128000</v>
      </c>
      <c r="I253" s="66">
        <f>I251+I252</f>
        <v>128000</v>
      </c>
      <c r="J253" s="126"/>
      <c r="K253" s="127"/>
      <c r="L253" s="127"/>
      <c r="M253" s="127"/>
      <c r="N253" s="127"/>
      <c r="O253" s="127"/>
      <c r="P253" s="128"/>
    </row>
    <row r="254" spans="1:16" ht="17.100000000000001" customHeight="1" x14ac:dyDescent="0.25">
      <c r="A254" s="34"/>
      <c r="B254" s="125" t="s">
        <v>341</v>
      </c>
      <c r="C254" s="109"/>
      <c r="D254" s="109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  <c r="O254" s="109"/>
      <c r="P254" s="110"/>
    </row>
    <row r="255" spans="1:16" ht="15" customHeight="1" x14ac:dyDescent="0.25">
      <c r="A255" s="34"/>
      <c r="B255" s="115" t="s">
        <v>342</v>
      </c>
      <c r="C255" s="99"/>
      <c r="D255" s="99" t="s">
        <v>343</v>
      </c>
      <c r="E255" s="99"/>
      <c r="F255" s="9">
        <v>3226800</v>
      </c>
      <c r="G255" s="9">
        <v>2880000</v>
      </c>
      <c r="H255" s="9">
        <v>2880000</v>
      </c>
      <c r="I255" s="68">
        <v>960000</v>
      </c>
      <c r="J255" s="12">
        <v>85</v>
      </c>
      <c r="K255" s="12">
        <v>55</v>
      </c>
      <c r="L255" s="80">
        <v>7</v>
      </c>
      <c r="M255" s="80">
        <v>7</v>
      </c>
      <c r="N255" s="101" t="s">
        <v>808</v>
      </c>
      <c r="O255" s="101"/>
      <c r="P255" s="84" t="s">
        <v>808</v>
      </c>
    </row>
    <row r="256" spans="1:16" ht="15" customHeight="1" x14ac:dyDescent="0.25">
      <c r="A256" s="34"/>
      <c r="B256" s="113" t="s">
        <v>344</v>
      </c>
      <c r="C256" s="114"/>
      <c r="D256" s="114"/>
      <c r="E256" s="114"/>
      <c r="F256" s="7">
        <f>F255</f>
        <v>3226800</v>
      </c>
      <c r="G256" s="7">
        <f>G255</f>
        <v>2880000</v>
      </c>
      <c r="H256" s="7">
        <f>H255</f>
        <v>2880000</v>
      </c>
      <c r="I256" s="66">
        <f>I255</f>
        <v>960000</v>
      </c>
      <c r="J256" s="126"/>
      <c r="K256" s="127"/>
      <c r="L256" s="127"/>
      <c r="M256" s="127"/>
      <c r="N256" s="127"/>
      <c r="O256" s="127"/>
      <c r="P256" s="128"/>
    </row>
    <row r="257" spans="1:16" ht="17.100000000000001" customHeight="1" x14ac:dyDescent="0.25">
      <c r="A257" s="34"/>
      <c r="B257" s="125" t="s">
        <v>345</v>
      </c>
      <c r="C257" s="109"/>
      <c r="D257" s="109"/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  <c r="O257" s="109"/>
      <c r="P257" s="110"/>
    </row>
    <row r="258" spans="1:16" ht="15" customHeight="1" x14ac:dyDescent="0.25">
      <c r="A258" s="34"/>
      <c r="B258" s="115" t="s">
        <v>348</v>
      </c>
      <c r="C258" s="99"/>
      <c r="D258" s="99" t="s">
        <v>349</v>
      </c>
      <c r="E258" s="99"/>
      <c r="F258" s="9">
        <v>72000</v>
      </c>
      <c r="G258" s="9">
        <v>64000</v>
      </c>
      <c r="H258" s="25">
        <v>0</v>
      </c>
      <c r="I258" s="68">
        <v>0</v>
      </c>
      <c r="J258" s="12">
        <v>58</v>
      </c>
      <c r="K258" s="12">
        <v>35</v>
      </c>
      <c r="L258" s="80">
        <v>7</v>
      </c>
      <c r="M258" s="80">
        <v>7</v>
      </c>
      <c r="N258" s="101" t="s">
        <v>808</v>
      </c>
      <c r="O258" s="101"/>
      <c r="P258" s="84" t="s">
        <v>808</v>
      </c>
    </row>
    <row r="259" spans="1:16" ht="15" customHeight="1" x14ac:dyDescent="0.25">
      <c r="A259" s="34"/>
      <c r="B259" s="115" t="s">
        <v>350</v>
      </c>
      <c r="C259" s="99"/>
      <c r="D259" s="99" t="s">
        <v>351</v>
      </c>
      <c r="E259" s="99"/>
      <c r="F259" s="9">
        <v>200000</v>
      </c>
      <c r="G259" s="9">
        <v>200000</v>
      </c>
      <c r="H259" s="9">
        <v>200000</v>
      </c>
      <c r="I259" s="63">
        <v>200000</v>
      </c>
      <c r="J259" s="12">
        <v>71.5</v>
      </c>
      <c r="K259" s="12">
        <v>45</v>
      </c>
      <c r="L259" s="80">
        <v>7</v>
      </c>
      <c r="M259" s="80">
        <v>7</v>
      </c>
      <c r="N259" s="101" t="s">
        <v>808</v>
      </c>
      <c r="O259" s="101"/>
      <c r="P259" s="84" t="s">
        <v>808</v>
      </c>
    </row>
    <row r="260" spans="1:16" ht="15" customHeight="1" x14ac:dyDescent="0.25">
      <c r="A260" s="34"/>
      <c r="B260" s="115" t="s">
        <v>352</v>
      </c>
      <c r="C260" s="99"/>
      <c r="D260" s="99" t="s">
        <v>353</v>
      </c>
      <c r="E260" s="99"/>
      <c r="F260" s="9">
        <v>200000</v>
      </c>
      <c r="G260" s="9">
        <v>200000</v>
      </c>
      <c r="H260" s="9">
        <v>200000</v>
      </c>
      <c r="I260" s="63">
        <v>200000</v>
      </c>
      <c r="J260" s="12">
        <v>68.5</v>
      </c>
      <c r="K260" s="12">
        <v>45</v>
      </c>
      <c r="L260" s="80">
        <v>7</v>
      </c>
      <c r="M260" s="80">
        <v>7</v>
      </c>
      <c r="N260" s="101" t="s">
        <v>808</v>
      </c>
      <c r="O260" s="101"/>
      <c r="P260" s="84" t="s">
        <v>808</v>
      </c>
    </row>
    <row r="261" spans="1:16" ht="15" customHeight="1" x14ac:dyDescent="0.25">
      <c r="A261" s="34"/>
      <c r="B261" s="115" t="s">
        <v>354</v>
      </c>
      <c r="C261" s="99"/>
      <c r="D261" s="99" t="s">
        <v>355</v>
      </c>
      <c r="E261" s="99"/>
      <c r="F261" s="9">
        <v>83000</v>
      </c>
      <c r="G261" s="9">
        <v>57000</v>
      </c>
      <c r="H261" s="9">
        <v>57000</v>
      </c>
      <c r="I261" s="63">
        <v>57000</v>
      </c>
      <c r="J261" s="12">
        <v>78.5</v>
      </c>
      <c r="K261" s="12">
        <v>55</v>
      </c>
      <c r="L261" s="80">
        <v>7</v>
      </c>
      <c r="M261" s="80">
        <v>7</v>
      </c>
      <c r="N261" s="101" t="s">
        <v>808</v>
      </c>
      <c r="O261" s="101"/>
      <c r="P261" s="84" t="s">
        <v>808</v>
      </c>
    </row>
    <row r="262" spans="1:16" ht="15" customHeight="1" x14ac:dyDescent="0.25">
      <c r="A262" s="34"/>
      <c r="B262" s="115" t="s">
        <v>356</v>
      </c>
      <c r="C262" s="99"/>
      <c r="D262" s="99" t="s">
        <v>357</v>
      </c>
      <c r="E262" s="99"/>
      <c r="F262" s="9">
        <v>226000</v>
      </c>
      <c r="G262" s="9">
        <v>196000</v>
      </c>
      <c r="H262" s="9">
        <v>196000</v>
      </c>
      <c r="I262" s="63">
        <v>196000</v>
      </c>
      <c r="J262" s="12">
        <v>74</v>
      </c>
      <c r="K262" s="12">
        <v>45</v>
      </c>
      <c r="L262" s="80">
        <v>7</v>
      </c>
      <c r="M262" s="80">
        <v>7</v>
      </c>
      <c r="N262" s="101" t="s">
        <v>808</v>
      </c>
      <c r="O262" s="101"/>
      <c r="P262" s="84" t="s">
        <v>808</v>
      </c>
    </row>
    <row r="263" spans="1:16" ht="15" customHeight="1" x14ac:dyDescent="0.25">
      <c r="A263" s="34"/>
      <c r="B263" s="115" t="s">
        <v>358</v>
      </c>
      <c r="C263" s="99"/>
      <c r="D263" s="99" t="s">
        <v>359</v>
      </c>
      <c r="E263" s="99"/>
      <c r="F263" s="9">
        <v>30000</v>
      </c>
      <c r="G263" s="9">
        <v>30000</v>
      </c>
      <c r="H263" s="9">
        <v>30000</v>
      </c>
      <c r="I263" s="63">
        <v>30000</v>
      </c>
      <c r="J263" s="12">
        <v>80</v>
      </c>
      <c r="K263" s="12">
        <v>55</v>
      </c>
      <c r="L263" s="80">
        <v>7</v>
      </c>
      <c r="M263" s="80">
        <v>7</v>
      </c>
      <c r="N263" s="101" t="s">
        <v>808</v>
      </c>
      <c r="O263" s="101"/>
      <c r="P263" s="84" t="s">
        <v>808</v>
      </c>
    </row>
    <row r="264" spans="1:16" ht="15" customHeight="1" x14ac:dyDescent="0.25">
      <c r="A264" s="34"/>
      <c r="B264" s="115" t="s">
        <v>360</v>
      </c>
      <c r="C264" s="99"/>
      <c r="D264" s="99" t="s">
        <v>361</v>
      </c>
      <c r="E264" s="99"/>
      <c r="F264" s="8">
        <v>450000</v>
      </c>
      <c r="G264" s="8">
        <v>405000</v>
      </c>
      <c r="H264" s="14">
        <v>392850</v>
      </c>
      <c r="I264" s="24">
        <v>392850</v>
      </c>
      <c r="J264" s="12">
        <v>88.5</v>
      </c>
      <c r="K264" s="12">
        <v>65</v>
      </c>
      <c r="L264" s="80">
        <v>7</v>
      </c>
      <c r="M264" s="80">
        <v>7</v>
      </c>
      <c r="N264" s="101" t="s">
        <v>808</v>
      </c>
      <c r="O264" s="101"/>
      <c r="P264" s="84" t="s">
        <v>808</v>
      </c>
    </row>
    <row r="265" spans="1:16" ht="15" customHeight="1" x14ac:dyDescent="0.25">
      <c r="A265" s="34"/>
      <c r="B265" s="115" t="s">
        <v>362</v>
      </c>
      <c r="C265" s="99"/>
      <c r="D265" s="99" t="s">
        <v>363</v>
      </c>
      <c r="E265" s="99"/>
      <c r="F265" s="9">
        <v>273000</v>
      </c>
      <c r="G265" s="9">
        <v>188000</v>
      </c>
      <c r="H265" s="9">
        <v>188000</v>
      </c>
      <c r="I265" s="63">
        <v>188000</v>
      </c>
      <c r="J265" s="12">
        <v>80</v>
      </c>
      <c r="K265" s="12">
        <v>55</v>
      </c>
      <c r="L265" s="80">
        <v>7</v>
      </c>
      <c r="M265" s="80">
        <v>7</v>
      </c>
      <c r="N265" s="101" t="s">
        <v>808</v>
      </c>
      <c r="O265" s="101"/>
      <c r="P265" s="84" t="s">
        <v>808</v>
      </c>
    </row>
    <row r="266" spans="1:16" ht="15" customHeight="1" x14ac:dyDescent="0.25">
      <c r="A266" s="34"/>
      <c r="B266" s="113" t="s">
        <v>364</v>
      </c>
      <c r="C266" s="114"/>
      <c r="D266" s="114"/>
      <c r="E266" s="114"/>
      <c r="F266" s="7">
        <f>F258+F259+F260+F261+F262+F263+F264+F265</f>
        <v>1534000</v>
      </c>
      <c r="G266" s="7">
        <f>G258+G259+G260+G261+G262+G263+G264+G265</f>
        <v>1340000</v>
      </c>
      <c r="H266" s="7">
        <f>H258+H259+H260+H261+H262+H263+H264+H265</f>
        <v>1263850</v>
      </c>
      <c r="I266" s="66">
        <f>I258+I259+I260+I261+I262+I263+I264+I265</f>
        <v>1263850</v>
      </c>
      <c r="J266" s="126"/>
      <c r="K266" s="127"/>
      <c r="L266" s="127"/>
      <c r="M266" s="127"/>
      <c r="N266" s="127"/>
      <c r="O266" s="127"/>
      <c r="P266" s="128"/>
    </row>
    <row r="267" spans="1:16" ht="17.100000000000001" customHeight="1" x14ac:dyDescent="0.25">
      <c r="A267" s="34"/>
      <c r="B267" s="125" t="s">
        <v>365</v>
      </c>
      <c r="C267" s="109"/>
      <c r="D267" s="109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  <c r="O267" s="109"/>
      <c r="P267" s="110"/>
    </row>
    <row r="268" spans="1:16" ht="15" customHeight="1" x14ac:dyDescent="0.25">
      <c r="A268" s="34"/>
      <c r="B268" s="115" t="s">
        <v>366</v>
      </c>
      <c r="C268" s="99"/>
      <c r="D268" s="99" t="s">
        <v>367</v>
      </c>
      <c r="E268" s="99"/>
      <c r="F268" s="8">
        <v>493329</v>
      </c>
      <c r="G268" s="8">
        <v>350000</v>
      </c>
      <c r="H268" s="14">
        <v>339500</v>
      </c>
      <c r="I268" s="24">
        <v>339500</v>
      </c>
      <c r="J268" s="12">
        <v>85.5</v>
      </c>
      <c r="K268" s="12">
        <v>65</v>
      </c>
      <c r="L268" s="80">
        <v>7</v>
      </c>
      <c r="M268" s="80">
        <v>7</v>
      </c>
      <c r="N268" s="101" t="s">
        <v>808</v>
      </c>
      <c r="O268" s="101"/>
      <c r="P268" s="84" t="s">
        <v>808</v>
      </c>
    </row>
    <row r="269" spans="1:16" ht="15" customHeight="1" x14ac:dyDescent="0.25">
      <c r="A269" s="34"/>
      <c r="B269" s="113" t="s">
        <v>368</v>
      </c>
      <c r="C269" s="114"/>
      <c r="D269" s="114"/>
      <c r="E269" s="114"/>
      <c r="F269" s="7">
        <f>F268</f>
        <v>493329</v>
      </c>
      <c r="G269" s="7">
        <f>G268</f>
        <v>350000</v>
      </c>
      <c r="H269" s="7">
        <f>H268</f>
        <v>339500</v>
      </c>
      <c r="I269" s="66">
        <f>I268</f>
        <v>339500</v>
      </c>
      <c r="J269" s="126"/>
      <c r="K269" s="127"/>
      <c r="L269" s="127"/>
      <c r="M269" s="127"/>
      <c r="N269" s="127"/>
      <c r="O269" s="127"/>
      <c r="P269" s="128"/>
    </row>
    <row r="270" spans="1:16" ht="17.100000000000001" customHeight="1" x14ac:dyDescent="0.25">
      <c r="A270" s="34"/>
      <c r="B270" s="125" t="s">
        <v>369</v>
      </c>
      <c r="C270" s="109"/>
      <c r="D270" s="109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  <c r="O270" s="109"/>
      <c r="P270" s="110"/>
    </row>
    <row r="271" spans="1:16" ht="15" customHeight="1" x14ac:dyDescent="0.25">
      <c r="A271" s="34"/>
      <c r="B271" s="115" t="s">
        <v>370</v>
      </c>
      <c r="C271" s="99"/>
      <c r="D271" s="99" t="s">
        <v>371</v>
      </c>
      <c r="E271" s="99"/>
      <c r="F271" s="8">
        <v>240000</v>
      </c>
      <c r="G271" s="8">
        <v>200000</v>
      </c>
      <c r="H271" s="8">
        <v>200000</v>
      </c>
      <c r="I271" s="65">
        <v>200000</v>
      </c>
      <c r="J271" s="12">
        <v>82.5</v>
      </c>
      <c r="K271" s="12">
        <v>55</v>
      </c>
      <c r="L271" s="80">
        <v>7</v>
      </c>
      <c r="M271" s="80">
        <v>6</v>
      </c>
      <c r="N271" s="101">
        <v>1</v>
      </c>
      <c r="O271" s="101"/>
      <c r="P271" s="84">
        <v>0</v>
      </c>
    </row>
    <row r="272" spans="1:16" ht="15" customHeight="1" x14ac:dyDescent="0.25">
      <c r="A272" s="34"/>
      <c r="B272" s="113" t="s">
        <v>372</v>
      </c>
      <c r="C272" s="114"/>
      <c r="D272" s="114"/>
      <c r="E272" s="114"/>
      <c r="F272" s="7">
        <f>F271</f>
        <v>240000</v>
      </c>
      <c r="G272" s="7">
        <f>G271</f>
        <v>200000</v>
      </c>
      <c r="H272" s="7">
        <f>H271</f>
        <v>200000</v>
      </c>
      <c r="I272" s="66">
        <f>I271</f>
        <v>200000</v>
      </c>
      <c r="J272" s="126"/>
      <c r="K272" s="127"/>
      <c r="L272" s="127"/>
      <c r="M272" s="127"/>
      <c r="N272" s="127"/>
      <c r="O272" s="127"/>
      <c r="P272" s="128"/>
    </row>
    <row r="273" spans="1:17" ht="17.100000000000001" customHeight="1" x14ac:dyDescent="0.25">
      <c r="A273" s="34"/>
      <c r="B273" s="125" t="s">
        <v>373</v>
      </c>
      <c r="C273" s="109"/>
      <c r="D273" s="109"/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  <c r="O273" s="109"/>
      <c r="P273" s="110"/>
    </row>
    <row r="274" spans="1:17" ht="15" customHeight="1" x14ac:dyDescent="0.25">
      <c r="A274" s="34"/>
      <c r="B274" s="115" t="s">
        <v>374</v>
      </c>
      <c r="C274" s="99"/>
      <c r="D274" s="99" t="s">
        <v>375</v>
      </c>
      <c r="E274" s="99"/>
      <c r="F274" s="9">
        <v>4435600</v>
      </c>
      <c r="G274" s="9">
        <v>3861634</v>
      </c>
      <c r="H274" s="25">
        <v>3861634</v>
      </c>
      <c r="I274" s="68">
        <v>1193418</v>
      </c>
      <c r="J274" s="12">
        <v>83.5</v>
      </c>
      <c r="K274" s="12">
        <v>50</v>
      </c>
      <c r="L274" s="80">
        <v>7</v>
      </c>
      <c r="M274" s="80">
        <v>7</v>
      </c>
      <c r="N274" s="101" t="s">
        <v>808</v>
      </c>
      <c r="O274" s="101"/>
      <c r="P274" s="84" t="s">
        <v>808</v>
      </c>
    </row>
    <row r="275" spans="1:17" ht="15" customHeight="1" x14ac:dyDescent="0.25">
      <c r="A275" s="34"/>
      <c r="B275" s="113" t="s">
        <v>376</v>
      </c>
      <c r="C275" s="114"/>
      <c r="D275" s="114"/>
      <c r="E275" s="114"/>
      <c r="F275" s="7">
        <f>F274</f>
        <v>4435600</v>
      </c>
      <c r="G275" s="7">
        <f>G274</f>
        <v>3861634</v>
      </c>
      <c r="H275" s="7">
        <f>H274</f>
        <v>3861634</v>
      </c>
      <c r="I275" s="66">
        <f>I274</f>
        <v>1193418</v>
      </c>
      <c r="J275" s="126"/>
      <c r="K275" s="127"/>
      <c r="L275" s="127"/>
      <c r="M275" s="127"/>
      <c r="N275" s="127"/>
      <c r="O275" s="127"/>
      <c r="P275" s="128"/>
    </row>
    <row r="276" spans="1:17" ht="17.100000000000001" customHeight="1" x14ac:dyDescent="0.25">
      <c r="A276" s="34"/>
      <c r="B276" s="125" t="s">
        <v>802</v>
      </c>
      <c r="C276" s="109"/>
      <c r="D276" s="109"/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  <c r="O276" s="109"/>
      <c r="P276" s="110"/>
    </row>
    <row r="277" spans="1:17" ht="15" customHeight="1" x14ac:dyDescent="0.25">
      <c r="A277" s="34"/>
      <c r="B277" s="115" t="s">
        <v>278</v>
      </c>
      <c r="C277" s="99"/>
      <c r="D277" s="99" t="s">
        <v>279</v>
      </c>
      <c r="E277" s="99"/>
      <c r="F277" s="9">
        <v>154320</v>
      </c>
      <c r="G277" s="9">
        <v>83390</v>
      </c>
      <c r="H277" s="9">
        <v>83390</v>
      </c>
      <c r="I277" s="63">
        <v>83390</v>
      </c>
      <c r="J277" s="12">
        <v>64.5</v>
      </c>
      <c r="K277" s="12">
        <v>45</v>
      </c>
      <c r="L277" s="80">
        <v>7</v>
      </c>
      <c r="M277" s="80">
        <v>7</v>
      </c>
      <c r="N277" s="101" t="s">
        <v>808</v>
      </c>
      <c r="O277" s="101"/>
      <c r="P277" s="84" t="s">
        <v>808</v>
      </c>
    </row>
    <row r="278" spans="1:17" ht="15.75" customHeight="1" thickBot="1" x14ac:dyDescent="0.3">
      <c r="A278" s="34"/>
      <c r="B278" s="121" t="s">
        <v>280</v>
      </c>
      <c r="C278" s="122"/>
      <c r="D278" s="122"/>
      <c r="E278" s="122"/>
      <c r="F278" s="36">
        <f>F277</f>
        <v>154320</v>
      </c>
      <c r="G278" s="36">
        <f>G277</f>
        <v>83390</v>
      </c>
      <c r="H278" s="36">
        <f>H277</f>
        <v>83390</v>
      </c>
      <c r="I278" s="59">
        <f>I277</f>
        <v>83390</v>
      </c>
      <c r="J278" s="43"/>
      <c r="K278" s="43"/>
      <c r="L278" s="43"/>
      <c r="M278" s="43"/>
      <c r="N278" s="43"/>
      <c r="O278" s="93"/>
      <c r="P278" s="85"/>
    </row>
    <row r="279" spans="1:17" s="15" customFormat="1" ht="15" customHeight="1" x14ac:dyDescent="0.25">
      <c r="A279" s="34"/>
      <c r="B279" s="123" t="s">
        <v>770</v>
      </c>
      <c r="C279" s="124"/>
      <c r="D279" s="124"/>
      <c r="E279" s="124"/>
      <c r="F279" s="42">
        <f>F197+F201+F205+F215+F223+F226+F231+F239+F243+F248+F264+F268+F271</f>
        <v>7721398</v>
      </c>
      <c r="G279" s="42">
        <f>G197+G201+G205+G215+G223+G226+G231+G239+G243+G248+G264+G268+G271</f>
        <v>4441541</v>
      </c>
      <c r="H279" s="42">
        <f>H197+H201+H205+H215+H223+H226+H231+H239+H243+H248+H264+H268+H271</f>
        <v>3412780</v>
      </c>
      <c r="I279" s="60">
        <f>I197+I201+I205+I215+I223+I226+I231+I239+I243+I248+I264+I268+I271</f>
        <v>3412780</v>
      </c>
      <c r="J279" s="40"/>
      <c r="K279" s="40"/>
      <c r="L279" s="40"/>
      <c r="M279" s="40"/>
      <c r="N279" s="40"/>
      <c r="O279" s="94"/>
      <c r="P279" s="86"/>
      <c r="Q279"/>
    </row>
    <row r="280" spans="1:17" s="15" customFormat="1" ht="15" customHeight="1" x14ac:dyDescent="0.25">
      <c r="A280" s="34"/>
      <c r="B280" s="119" t="s">
        <v>769</v>
      </c>
      <c r="C280" s="120"/>
      <c r="D280" s="120"/>
      <c r="E280" s="120"/>
      <c r="F280" s="23">
        <f>F194+F198+F204+F208+F209+F212+F277+F218+F219+F220+F229+F230+F232+F235+F238+F240+F244+F247+F251+F252+F255+F258+F259+F260+F261+F262+F263+F265+F274</f>
        <v>15120705</v>
      </c>
      <c r="G280" s="23">
        <f>G194+G198+G204+G208+G209+G212+G277+G218+G219+G220+G229+G230+G232+G235+G238+G240+G244+G247+G251+G252+G255+G258+G259+G260+G261+G262+G263+G265+G274</f>
        <v>13029334</v>
      </c>
      <c r="H280" s="23">
        <f>H194+H198+H204+H208+H209+H212+H277+H218+H219+H220+H229+H230+H232+H235+H238+H240+H244+H247+H251+H252+H255+H258+H259+H260+H261+H262+H263+H265+H274</f>
        <v>12965334</v>
      </c>
      <c r="I280" s="61">
        <f>I194+I198+I204+I208+I209+I212+I277+I218+I219+I220+I229+I230+I232+I235+I238+I240+I244+I247+I251+I252+I255+I258+I259+I260+I261+I262+I263+I265+I274</f>
        <v>5825118</v>
      </c>
      <c r="J280" s="40"/>
      <c r="K280" s="40"/>
      <c r="L280" s="40"/>
      <c r="M280" s="40"/>
      <c r="N280" s="40"/>
      <c r="O280" s="94"/>
      <c r="P280" s="86"/>
      <c r="Q280"/>
    </row>
    <row r="281" spans="1:17" s="15" customFormat="1" ht="15.75" customHeight="1" thickBot="1" x14ac:dyDescent="0.3">
      <c r="A281" s="34"/>
      <c r="B281" s="121" t="s">
        <v>377</v>
      </c>
      <c r="C281" s="122"/>
      <c r="D281" s="122"/>
      <c r="E281" s="122"/>
      <c r="F281" s="32">
        <f>F195+F199+F202+F206+F210+F213+F278+F216+F221+F224+F227+F233+F236+F241+F245+F249+F253+F256+F266+F269+F272+F275</f>
        <v>22842103</v>
      </c>
      <c r="G281" s="32">
        <f>G195+G199+G202+G206+G210+G213+G278+G216+G221+G224+G227+G233+G236+G241+G245+G249+G253+G256+G266+G269+G272+G275</f>
        <v>17470875</v>
      </c>
      <c r="H281" s="32">
        <f>H195+H199+H202+H206+H210+H213+H278+H216+H221+H224+H227+H233+H236+H241+H245+H249+H253+H256+H266+H269+H272+H275</f>
        <v>16378114</v>
      </c>
      <c r="I281" s="62">
        <f>I195+I199+I202+I206+I210+I213+I278+I216+I221+I224+I227+I233+I236+I241+I245+I249+I253+I256+I266+I269+I272+I275</f>
        <v>9237898</v>
      </c>
      <c r="J281" s="41"/>
      <c r="K281" s="41"/>
      <c r="L281" s="41"/>
      <c r="M281" s="41"/>
      <c r="N281" s="41"/>
      <c r="O281" s="95"/>
      <c r="P281" s="87"/>
      <c r="Q281"/>
    </row>
    <row r="282" spans="1:17" ht="18.600000000000001" customHeight="1" x14ac:dyDescent="0.25">
      <c r="A282" s="34"/>
      <c r="B282" s="116" t="s">
        <v>378</v>
      </c>
      <c r="C282" s="117"/>
      <c r="D282" s="117"/>
      <c r="E282" s="117"/>
      <c r="F282" s="117"/>
      <c r="G282" s="117"/>
      <c r="H282" s="117"/>
      <c r="I282" s="117"/>
      <c r="J282" s="117"/>
      <c r="K282" s="117"/>
      <c r="L282" s="117"/>
      <c r="M282" s="117"/>
      <c r="N282" s="117"/>
      <c r="O282" s="117"/>
      <c r="P282" s="118"/>
    </row>
    <row r="283" spans="1:17" s="2" customFormat="1" ht="17.100000000000001" customHeight="1" x14ac:dyDescent="0.25">
      <c r="A283" s="34"/>
      <c r="B283" s="125" t="s">
        <v>773</v>
      </c>
      <c r="C283" s="109"/>
      <c r="D283" s="109"/>
      <c r="E283" s="109"/>
      <c r="F283" s="109"/>
      <c r="G283" s="109"/>
      <c r="H283" s="109"/>
      <c r="I283" s="109"/>
      <c r="J283" s="109"/>
      <c r="K283" s="109"/>
      <c r="L283" s="109"/>
      <c r="M283" s="109"/>
      <c r="N283" s="109"/>
      <c r="O283" s="109"/>
      <c r="P283" s="110"/>
    </row>
    <row r="284" spans="1:17" s="2" customFormat="1" ht="15" customHeight="1" x14ac:dyDescent="0.25">
      <c r="A284" s="34"/>
      <c r="B284" s="115" t="s">
        <v>407</v>
      </c>
      <c r="C284" s="99"/>
      <c r="D284" s="99" t="s">
        <v>408</v>
      </c>
      <c r="E284" s="99"/>
      <c r="F284" s="9">
        <v>150000</v>
      </c>
      <c r="G284" s="9">
        <v>150000</v>
      </c>
      <c r="H284" s="9">
        <v>150000</v>
      </c>
      <c r="I284" s="63">
        <v>150000</v>
      </c>
      <c r="J284" s="12"/>
      <c r="K284" s="12">
        <v>65</v>
      </c>
      <c r="L284" s="12">
        <v>6</v>
      </c>
      <c r="M284" s="12">
        <v>6</v>
      </c>
      <c r="N284" s="101" t="s">
        <v>808</v>
      </c>
      <c r="O284" s="101"/>
      <c r="P284" s="84" t="s">
        <v>808</v>
      </c>
    </row>
    <row r="285" spans="1:17" s="2" customFormat="1" ht="15" customHeight="1" x14ac:dyDescent="0.25">
      <c r="A285" s="34"/>
      <c r="B285" s="115" t="s">
        <v>409</v>
      </c>
      <c r="C285" s="99"/>
      <c r="D285" s="131" t="s">
        <v>410</v>
      </c>
      <c r="E285" s="131"/>
      <c r="F285" s="9">
        <v>341140</v>
      </c>
      <c r="G285" s="9">
        <v>251140</v>
      </c>
      <c r="H285" s="9">
        <v>251140</v>
      </c>
      <c r="I285" s="63">
        <v>251140</v>
      </c>
      <c r="J285" s="12"/>
      <c r="K285" s="12">
        <v>40</v>
      </c>
      <c r="L285" s="12">
        <v>6</v>
      </c>
      <c r="M285" s="12">
        <v>6</v>
      </c>
      <c r="N285" s="101" t="s">
        <v>808</v>
      </c>
      <c r="O285" s="101"/>
      <c r="P285" s="84" t="s">
        <v>808</v>
      </c>
    </row>
    <row r="286" spans="1:17" s="2" customFormat="1" ht="15" customHeight="1" x14ac:dyDescent="0.25">
      <c r="A286" s="34"/>
      <c r="B286" s="115" t="s">
        <v>411</v>
      </c>
      <c r="C286" s="99"/>
      <c r="D286" s="99" t="s">
        <v>412</v>
      </c>
      <c r="E286" s="99"/>
      <c r="F286" s="9">
        <v>54000</v>
      </c>
      <c r="G286" s="9">
        <v>54000</v>
      </c>
      <c r="H286" s="9">
        <v>54000</v>
      </c>
      <c r="I286" s="68">
        <v>18000</v>
      </c>
      <c r="J286" s="12"/>
      <c r="K286" s="12">
        <v>60</v>
      </c>
      <c r="L286" s="12">
        <v>6</v>
      </c>
      <c r="M286" s="12">
        <v>6</v>
      </c>
      <c r="N286" s="101" t="s">
        <v>808</v>
      </c>
      <c r="O286" s="101"/>
      <c r="P286" s="84" t="s">
        <v>808</v>
      </c>
    </row>
    <row r="287" spans="1:17" s="2" customFormat="1" ht="15" customHeight="1" x14ac:dyDescent="0.25">
      <c r="A287" s="34"/>
      <c r="B287" s="113" t="s">
        <v>774</v>
      </c>
      <c r="C287" s="114"/>
      <c r="D287" s="114"/>
      <c r="E287" s="114"/>
      <c r="F287" s="7">
        <f>SUM(F284:F286)</f>
        <v>545140</v>
      </c>
      <c r="G287" s="7">
        <f>SUM(G284:G286)</f>
        <v>455140</v>
      </c>
      <c r="H287" s="7">
        <f>SUM(H284:H286)</f>
        <v>455140</v>
      </c>
      <c r="I287" s="66">
        <f>SUM(I284:I286)</f>
        <v>419140</v>
      </c>
      <c r="J287" s="126"/>
      <c r="K287" s="127"/>
      <c r="L287" s="127"/>
      <c r="M287" s="127"/>
      <c r="N287" s="127"/>
      <c r="O287" s="127"/>
      <c r="P287" s="128"/>
    </row>
    <row r="288" spans="1:17" ht="17.100000000000001" customHeight="1" x14ac:dyDescent="0.25">
      <c r="A288" s="34"/>
      <c r="B288" s="125" t="s">
        <v>379</v>
      </c>
      <c r="C288" s="109"/>
      <c r="D288" s="109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  <c r="O288" s="109"/>
      <c r="P288" s="110"/>
    </row>
    <row r="289" spans="1:16" ht="15" customHeight="1" x14ac:dyDescent="0.25">
      <c r="A289" s="34"/>
      <c r="B289" s="115" t="s">
        <v>380</v>
      </c>
      <c r="C289" s="99"/>
      <c r="D289" s="99" t="s">
        <v>381</v>
      </c>
      <c r="E289" s="99"/>
      <c r="F289" s="9">
        <v>2382000</v>
      </c>
      <c r="G289" s="9">
        <v>2089800</v>
      </c>
      <c r="H289" s="9">
        <v>2089800</v>
      </c>
      <c r="I289" s="68">
        <v>275400</v>
      </c>
      <c r="J289" s="12">
        <v>78.5</v>
      </c>
      <c r="K289" s="12">
        <v>50</v>
      </c>
      <c r="L289" s="12">
        <v>6</v>
      </c>
      <c r="M289" s="12">
        <v>6</v>
      </c>
      <c r="N289" s="101" t="s">
        <v>808</v>
      </c>
      <c r="O289" s="101"/>
      <c r="P289" s="84" t="s">
        <v>808</v>
      </c>
    </row>
    <row r="290" spans="1:16" ht="15" customHeight="1" x14ac:dyDescent="0.25">
      <c r="A290" s="34"/>
      <c r="B290" s="113" t="s">
        <v>382</v>
      </c>
      <c r="C290" s="114"/>
      <c r="D290" s="114"/>
      <c r="E290" s="114"/>
      <c r="F290" s="7">
        <f>F289</f>
        <v>2382000</v>
      </c>
      <c r="G290" s="7">
        <f>G289</f>
        <v>2089800</v>
      </c>
      <c r="H290" s="7">
        <f>H289</f>
        <v>2089800</v>
      </c>
      <c r="I290" s="66">
        <f>I289</f>
        <v>275400</v>
      </c>
      <c r="J290" s="126"/>
      <c r="K290" s="127"/>
      <c r="L290" s="127"/>
      <c r="M290" s="127"/>
      <c r="N290" s="127"/>
      <c r="O290" s="127"/>
      <c r="P290" s="128"/>
    </row>
    <row r="291" spans="1:16" ht="17.100000000000001" customHeight="1" x14ac:dyDescent="0.25">
      <c r="A291" s="34"/>
      <c r="B291" s="125" t="s">
        <v>383</v>
      </c>
      <c r="C291" s="109"/>
      <c r="D291" s="109"/>
      <c r="E291" s="109"/>
      <c r="F291" s="109"/>
      <c r="G291" s="109"/>
      <c r="H291" s="109"/>
      <c r="I291" s="109"/>
      <c r="J291" s="109"/>
      <c r="K291" s="109"/>
      <c r="L291" s="109"/>
      <c r="M291" s="109"/>
      <c r="N291" s="109"/>
      <c r="O291" s="109"/>
      <c r="P291" s="110"/>
    </row>
    <row r="292" spans="1:16" s="13" customFormat="1" ht="15" customHeight="1" x14ac:dyDescent="0.25">
      <c r="A292" s="34"/>
      <c r="B292" s="115" t="s">
        <v>384</v>
      </c>
      <c r="C292" s="99"/>
      <c r="D292" s="99" t="s">
        <v>385</v>
      </c>
      <c r="E292" s="99"/>
      <c r="F292" s="9">
        <v>90000</v>
      </c>
      <c r="G292" s="9">
        <v>75000</v>
      </c>
      <c r="H292" s="9">
        <v>75000</v>
      </c>
      <c r="I292" s="63">
        <v>75000</v>
      </c>
      <c r="J292" s="12">
        <v>85.5</v>
      </c>
      <c r="K292" s="12">
        <v>50</v>
      </c>
      <c r="L292" s="12">
        <v>6</v>
      </c>
      <c r="M292" s="12">
        <v>6</v>
      </c>
      <c r="N292" s="101" t="s">
        <v>808</v>
      </c>
      <c r="O292" s="101"/>
      <c r="P292" s="84" t="s">
        <v>808</v>
      </c>
    </row>
    <row r="293" spans="1:16" s="22" customFormat="1" ht="15" customHeight="1" x14ac:dyDescent="0.25">
      <c r="A293" s="34"/>
      <c r="B293" s="115" t="s">
        <v>807</v>
      </c>
      <c r="C293" s="99"/>
      <c r="D293" s="134" t="s">
        <v>806</v>
      </c>
      <c r="E293" s="135"/>
      <c r="F293" s="9">
        <v>98800</v>
      </c>
      <c r="G293" s="9">
        <v>68800</v>
      </c>
      <c r="H293" s="63">
        <v>0</v>
      </c>
      <c r="I293" s="63">
        <v>0</v>
      </c>
      <c r="J293" s="80"/>
      <c r="K293" s="80">
        <v>0</v>
      </c>
      <c r="L293" s="80">
        <v>6</v>
      </c>
      <c r="M293" s="80">
        <v>6</v>
      </c>
      <c r="N293" s="101" t="s">
        <v>808</v>
      </c>
      <c r="O293" s="101"/>
      <c r="P293" s="84" t="s">
        <v>808</v>
      </c>
    </row>
    <row r="294" spans="1:16" ht="15" customHeight="1" x14ac:dyDescent="0.25">
      <c r="A294" s="34"/>
      <c r="B294" s="113" t="s">
        <v>386</v>
      </c>
      <c r="C294" s="114"/>
      <c r="D294" s="114"/>
      <c r="E294" s="114"/>
      <c r="F294" s="7">
        <f>SUM(F292:F293)</f>
        <v>188800</v>
      </c>
      <c r="G294" s="7">
        <f>SUM(G292:G293)</f>
        <v>143800</v>
      </c>
      <c r="H294" s="7">
        <f>H292</f>
        <v>75000</v>
      </c>
      <c r="I294" s="66">
        <f>I292</f>
        <v>75000</v>
      </c>
      <c r="J294" s="126"/>
      <c r="K294" s="127"/>
      <c r="L294" s="127"/>
      <c r="M294" s="127"/>
      <c r="N294" s="127"/>
      <c r="O294" s="127"/>
      <c r="P294" s="128"/>
    </row>
    <row r="295" spans="1:16" ht="17.100000000000001" customHeight="1" x14ac:dyDescent="0.25">
      <c r="A295" s="34"/>
      <c r="B295" s="125" t="s">
        <v>387</v>
      </c>
      <c r="C295" s="109"/>
      <c r="D295" s="109"/>
      <c r="E295" s="109"/>
      <c r="F295" s="109"/>
      <c r="G295" s="109"/>
      <c r="H295" s="109"/>
      <c r="I295" s="109"/>
      <c r="J295" s="109"/>
      <c r="K295" s="109"/>
      <c r="L295" s="109"/>
      <c r="M295" s="109"/>
      <c r="N295" s="109"/>
      <c r="O295" s="109"/>
      <c r="P295" s="110"/>
    </row>
    <row r="296" spans="1:16" ht="15" customHeight="1" x14ac:dyDescent="0.25">
      <c r="A296" s="34"/>
      <c r="B296" s="115" t="s">
        <v>388</v>
      </c>
      <c r="C296" s="99"/>
      <c r="D296" s="99" t="s">
        <v>389</v>
      </c>
      <c r="E296" s="99"/>
      <c r="F296" s="9">
        <v>695400</v>
      </c>
      <c r="G296" s="9">
        <v>500688</v>
      </c>
      <c r="H296" s="9">
        <v>500688</v>
      </c>
      <c r="I296" s="68">
        <v>73872</v>
      </c>
      <c r="J296" s="12">
        <v>80.5</v>
      </c>
      <c r="K296" s="12">
        <v>55</v>
      </c>
      <c r="L296" s="12">
        <v>6</v>
      </c>
      <c r="M296" s="12">
        <v>6</v>
      </c>
      <c r="N296" s="101" t="s">
        <v>808</v>
      </c>
      <c r="O296" s="101"/>
      <c r="P296" s="84" t="s">
        <v>808</v>
      </c>
    </row>
    <row r="297" spans="1:16" ht="15" customHeight="1" x14ac:dyDescent="0.25">
      <c r="A297" s="34"/>
      <c r="B297" s="113" t="s">
        <v>390</v>
      </c>
      <c r="C297" s="114"/>
      <c r="D297" s="114"/>
      <c r="E297" s="114"/>
      <c r="F297" s="7">
        <f>F296</f>
        <v>695400</v>
      </c>
      <c r="G297" s="7">
        <f>G296</f>
        <v>500688</v>
      </c>
      <c r="H297" s="7">
        <f>H296</f>
        <v>500688</v>
      </c>
      <c r="I297" s="66">
        <f>I296</f>
        <v>73872</v>
      </c>
      <c r="J297" s="126"/>
      <c r="K297" s="127"/>
      <c r="L297" s="127"/>
      <c r="M297" s="127"/>
      <c r="N297" s="127"/>
      <c r="O297" s="127"/>
      <c r="P297" s="128"/>
    </row>
    <row r="298" spans="1:16" ht="17.100000000000001" customHeight="1" x14ac:dyDescent="0.25">
      <c r="A298" s="34"/>
      <c r="B298" s="125" t="s">
        <v>391</v>
      </c>
      <c r="C298" s="109"/>
      <c r="D298" s="109"/>
      <c r="E298" s="109"/>
      <c r="F298" s="109"/>
      <c r="G298" s="109"/>
      <c r="H298" s="109"/>
      <c r="I298" s="109"/>
      <c r="J298" s="109"/>
      <c r="K298" s="109"/>
      <c r="L298" s="109"/>
      <c r="M298" s="109"/>
      <c r="N298" s="109"/>
      <c r="O298" s="109"/>
      <c r="P298" s="110"/>
    </row>
    <row r="299" spans="1:16" ht="15" customHeight="1" x14ac:dyDescent="0.25">
      <c r="A299" s="34"/>
      <c r="B299" s="115" t="s">
        <v>392</v>
      </c>
      <c r="C299" s="99"/>
      <c r="D299" s="99" t="s">
        <v>393</v>
      </c>
      <c r="E299" s="99"/>
      <c r="F299" s="9">
        <v>116700</v>
      </c>
      <c r="G299" s="9">
        <v>77100</v>
      </c>
      <c r="H299" s="9">
        <v>77100</v>
      </c>
      <c r="I299" s="63">
        <v>77100</v>
      </c>
      <c r="J299" s="12">
        <v>63.5</v>
      </c>
      <c r="K299" s="12">
        <v>45</v>
      </c>
      <c r="L299" s="12">
        <v>6</v>
      </c>
      <c r="M299" s="12">
        <v>6</v>
      </c>
      <c r="N299" s="101" t="s">
        <v>808</v>
      </c>
      <c r="O299" s="101"/>
      <c r="P299" s="84" t="s">
        <v>808</v>
      </c>
    </row>
    <row r="300" spans="1:16" ht="15" customHeight="1" x14ac:dyDescent="0.25">
      <c r="A300" s="34"/>
      <c r="B300" s="113" t="s">
        <v>394</v>
      </c>
      <c r="C300" s="114"/>
      <c r="D300" s="114"/>
      <c r="E300" s="114"/>
      <c r="F300" s="7">
        <f>F299</f>
        <v>116700</v>
      </c>
      <c r="G300" s="7">
        <f>G299</f>
        <v>77100</v>
      </c>
      <c r="H300" s="7">
        <f>H299</f>
        <v>77100</v>
      </c>
      <c r="I300" s="66">
        <f>I299</f>
        <v>77100</v>
      </c>
      <c r="J300" s="126"/>
      <c r="K300" s="127"/>
      <c r="L300" s="127"/>
      <c r="M300" s="127"/>
      <c r="N300" s="127"/>
      <c r="O300" s="127"/>
      <c r="P300" s="128"/>
    </row>
    <row r="301" spans="1:16" ht="17.100000000000001" customHeight="1" x14ac:dyDescent="0.25">
      <c r="A301" s="34"/>
      <c r="B301" s="125" t="s">
        <v>395</v>
      </c>
      <c r="C301" s="109"/>
      <c r="D301" s="109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  <c r="O301" s="109"/>
      <c r="P301" s="110"/>
    </row>
    <row r="302" spans="1:16" ht="15" customHeight="1" x14ac:dyDescent="0.25">
      <c r="A302" s="34"/>
      <c r="B302" s="115" t="s">
        <v>396</v>
      </c>
      <c r="C302" s="99"/>
      <c r="D302" s="99" t="s">
        <v>397</v>
      </c>
      <c r="E302" s="99"/>
      <c r="F302" s="9">
        <v>821504</v>
      </c>
      <c r="G302" s="9">
        <v>93000</v>
      </c>
      <c r="H302" s="9">
        <v>93000</v>
      </c>
      <c r="I302" s="63">
        <v>93000</v>
      </c>
      <c r="J302" s="12">
        <v>87.5</v>
      </c>
      <c r="K302" s="12">
        <v>60</v>
      </c>
      <c r="L302" s="12">
        <v>6</v>
      </c>
      <c r="M302" s="12">
        <v>6</v>
      </c>
      <c r="N302" s="101" t="s">
        <v>808</v>
      </c>
      <c r="O302" s="101"/>
      <c r="P302" s="84" t="s">
        <v>808</v>
      </c>
    </row>
    <row r="303" spans="1:16" ht="15" customHeight="1" x14ac:dyDescent="0.25">
      <c r="A303" s="34"/>
      <c r="B303" s="115" t="s">
        <v>398</v>
      </c>
      <c r="C303" s="99"/>
      <c r="D303" s="99" t="s">
        <v>399</v>
      </c>
      <c r="E303" s="99"/>
      <c r="F303" s="9">
        <v>255000</v>
      </c>
      <c r="G303" s="9">
        <v>110000</v>
      </c>
      <c r="H303" s="9">
        <v>110000</v>
      </c>
      <c r="I303" s="63">
        <v>110000</v>
      </c>
      <c r="J303" s="12">
        <v>86.5</v>
      </c>
      <c r="K303" s="12">
        <v>55</v>
      </c>
      <c r="L303" s="12">
        <v>6</v>
      </c>
      <c r="M303" s="12">
        <v>6</v>
      </c>
      <c r="N303" s="101" t="s">
        <v>808</v>
      </c>
      <c r="O303" s="101"/>
      <c r="P303" s="84" t="s">
        <v>808</v>
      </c>
    </row>
    <row r="304" spans="1:16" ht="15" customHeight="1" x14ac:dyDescent="0.25">
      <c r="A304" s="34"/>
      <c r="B304" s="115" t="s">
        <v>400</v>
      </c>
      <c r="C304" s="99"/>
      <c r="D304" s="99" t="s">
        <v>401</v>
      </c>
      <c r="E304" s="99"/>
      <c r="F304" s="8">
        <v>1555000</v>
      </c>
      <c r="G304" s="8">
        <v>500000</v>
      </c>
      <c r="H304" s="14">
        <v>485000</v>
      </c>
      <c r="I304" s="24">
        <v>485000</v>
      </c>
      <c r="J304" s="12">
        <v>91.5</v>
      </c>
      <c r="K304" s="12">
        <v>65</v>
      </c>
      <c r="L304" s="12">
        <v>6</v>
      </c>
      <c r="M304" s="12">
        <v>6</v>
      </c>
      <c r="N304" s="101" t="s">
        <v>808</v>
      </c>
      <c r="O304" s="101"/>
      <c r="P304" s="84" t="s">
        <v>808</v>
      </c>
    </row>
    <row r="305" spans="1:16" ht="15" customHeight="1" x14ac:dyDescent="0.25">
      <c r="A305" s="34"/>
      <c r="B305" s="115" t="s">
        <v>406</v>
      </c>
      <c r="C305" s="99"/>
      <c r="D305" s="99" t="s">
        <v>801</v>
      </c>
      <c r="E305" s="99"/>
      <c r="F305" s="9">
        <v>803640</v>
      </c>
      <c r="G305" s="9">
        <v>99160</v>
      </c>
      <c r="H305" s="25">
        <v>0</v>
      </c>
      <c r="I305" s="68">
        <v>0</v>
      </c>
      <c r="J305" s="27"/>
      <c r="K305" s="27">
        <v>0</v>
      </c>
      <c r="L305" s="12">
        <v>6</v>
      </c>
      <c r="M305" s="12">
        <v>6</v>
      </c>
      <c r="N305" s="101" t="s">
        <v>808</v>
      </c>
      <c r="O305" s="101"/>
      <c r="P305" s="84" t="s">
        <v>808</v>
      </c>
    </row>
    <row r="306" spans="1:16" ht="15" customHeight="1" x14ac:dyDescent="0.25">
      <c r="A306" s="34"/>
      <c r="B306" s="115" t="s">
        <v>402</v>
      </c>
      <c r="C306" s="99"/>
      <c r="D306" s="99" t="s">
        <v>403</v>
      </c>
      <c r="E306" s="99"/>
      <c r="F306" s="9">
        <v>340000</v>
      </c>
      <c r="G306" s="9">
        <v>75000</v>
      </c>
      <c r="H306" s="25">
        <v>74750</v>
      </c>
      <c r="I306" s="68">
        <v>74750</v>
      </c>
      <c r="J306" s="12">
        <v>98</v>
      </c>
      <c r="K306" s="12">
        <v>60</v>
      </c>
      <c r="L306" s="12">
        <v>6</v>
      </c>
      <c r="M306" s="12">
        <v>6</v>
      </c>
      <c r="N306" s="101" t="s">
        <v>808</v>
      </c>
      <c r="O306" s="101"/>
      <c r="P306" s="84" t="s">
        <v>808</v>
      </c>
    </row>
    <row r="307" spans="1:16" ht="15" customHeight="1" x14ac:dyDescent="0.25">
      <c r="A307" s="34"/>
      <c r="B307" s="115" t="s">
        <v>404</v>
      </c>
      <c r="C307" s="99"/>
      <c r="D307" s="99" t="s">
        <v>405</v>
      </c>
      <c r="E307" s="99"/>
      <c r="F307" s="9">
        <v>200000</v>
      </c>
      <c r="G307" s="9">
        <v>50000</v>
      </c>
      <c r="H307" s="25">
        <v>0</v>
      </c>
      <c r="I307" s="68">
        <v>0</v>
      </c>
      <c r="J307" s="12">
        <v>0</v>
      </c>
      <c r="K307" s="12">
        <v>0</v>
      </c>
      <c r="L307" s="12">
        <v>6</v>
      </c>
      <c r="M307" s="12">
        <v>6</v>
      </c>
      <c r="N307" s="101" t="s">
        <v>808</v>
      </c>
      <c r="O307" s="101"/>
      <c r="P307" s="84" t="s">
        <v>808</v>
      </c>
    </row>
    <row r="308" spans="1:16" ht="15" customHeight="1" x14ac:dyDescent="0.25">
      <c r="A308" s="34"/>
      <c r="B308" s="113" t="s">
        <v>413</v>
      </c>
      <c r="C308" s="114"/>
      <c r="D308" s="114"/>
      <c r="E308" s="114"/>
      <c r="F308" s="7">
        <f>SUM(F302:F307)</f>
        <v>3975144</v>
      </c>
      <c r="G308" s="7">
        <f>SUM(G302:G307)</f>
        <v>927160</v>
      </c>
      <c r="H308" s="7">
        <f>SUM(H302:H307)</f>
        <v>762750</v>
      </c>
      <c r="I308" s="66">
        <f>SUM(I302:I307)</f>
        <v>762750</v>
      </c>
      <c r="J308" s="126"/>
      <c r="K308" s="127"/>
      <c r="L308" s="127"/>
      <c r="M308" s="127"/>
      <c r="N308" s="127"/>
      <c r="O308" s="127"/>
      <c r="P308" s="128"/>
    </row>
    <row r="309" spans="1:16" ht="17.100000000000001" customHeight="1" x14ac:dyDescent="0.25">
      <c r="A309" s="34"/>
      <c r="B309" s="125" t="s">
        <v>414</v>
      </c>
      <c r="C309" s="109"/>
      <c r="D309" s="109"/>
      <c r="E309" s="109"/>
      <c r="F309" s="109"/>
      <c r="G309" s="109"/>
      <c r="H309" s="109"/>
      <c r="I309" s="109"/>
      <c r="J309" s="109"/>
      <c r="K309" s="109"/>
      <c r="L309" s="109"/>
      <c r="M309" s="109"/>
      <c r="N309" s="109"/>
      <c r="O309" s="109"/>
      <c r="P309" s="110"/>
    </row>
    <row r="310" spans="1:16" ht="15" customHeight="1" x14ac:dyDescent="0.25">
      <c r="A310" s="34"/>
      <c r="B310" s="115" t="s">
        <v>415</v>
      </c>
      <c r="C310" s="99"/>
      <c r="D310" s="99" t="s">
        <v>416</v>
      </c>
      <c r="E310" s="99"/>
      <c r="F310" s="9">
        <v>39650</v>
      </c>
      <c r="G310" s="9">
        <v>29000</v>
      </c>
      <c r="H310" s="9">
        <v>29000</v>
      </c>
      <c r="I310" s="63">
        <v>29000</v>
      </c>
      <c r="J310" s="12">
        <v>83.5</v>
      </c>
      <c r="K310" s="12">
        <v>65</v>
      </c>
      <c r="L310" s="12">
        <v>6</v>
      </c>
      <c r="M310" s="12">
        <v>6</v>
      </c>
      <c r="N310" s="101" t="s">
        <v>808</v>
      </c>
      <c r="O310" s="101"/>
      <c r="P310" s="84" t="s">
        <v>808</v>
      </c>
    </row>
    <row r="311" spans="1:16" ht="15" customHeight="1" x14ac:dyDescent="0.25">
      <c r="A311" s="34"/>
      <c r="B311" s="115" t="s">
        <v>417</v>
      </c>
      <c r="C311" s="99"/>
      <c r="D311" s="99" t="s">
        <v>418</v>
      </c>
      <c r="E311" s="99"/>
      <c r="F311" s="8">
        <v>1100000</v>
      </c>
      <c r="G311" s="8">
        <v>550000</v>
      </c>
      <c r="H311" s="14">
        <v>533500</v>
      </c>
      <c r="I311" s="24">
        <v>533500</v>
      </c>
      <c r="J311" s="12">
        <v>90.5</v>
      </c>
      <c r="K311" s="12">
        <v>65</v>
      </c>
      <c r="L311" s="12">
        <v>6</v>
      </c>
      <c r="M311" s="12">
        <v>6</v>
      </c>
      <c r="N311" s="101" t="s">
        <v>808</v>
      </c>
      <c r="O311" s="101"/>
      <c r="P311" s="84" t="s">
        <v>808</v>
      </c>
    </row>
    <row r="312" spans="1:16" ht="15" customHeight="1" x14ac:dyDescent="0.25">
      <c r="A312" s="34"/>
      <c r="B312" s="115" t="s">
        <v>419</v>
      </c>
      <c r="C312" s="99"/>
      <c r="D312" s="99" t="s">
        <v>420</v>
      </c>
      <c r="E312" s="99"/>
      <c r="F312" s="9">
        <v>139590</v>
      </c>
      <c r="G312" s="9">
        <v>85000</v>
      </c>
      <c r="H312" s="9">
        <v>85000</v>
      </c>
      <c r="I312" s="63">
        <v>85000</v>
      </c>
      <c r="J312" s="12">
        <v>72</v>
      </c>
      <c r="K312" s="12">
        <v>45</v>
      </c>
      <c r="L312" s="12">
        <v>6</v>
      </c>
      <c r="M312" s="12">
        <v>6</v>
      </c>
      <c r="N312" s="101" t="s">
        <v>808</v>
      </c>
      <c r="O312" s="101"/>
      <c r="P312" s="84" t="s">
        <v>808</v>
      </c>
    </row>
    <row r="313" spans="1:16" ht="15" customHeight="1" x14ac:dyDescent="0.25">
      <c r="A313" s="34"/>
      <c r="B313" s="113" t="s">
        <v>421</v>
      </c>
      <c r="C313" s="114"/>
      <c r="D313" s="114"/>
      <c r="E313" s="114"/>
      <c r="F313" s="7">
        <f>SUM(F310:F312)</f>
        <v>1279240</v>
      </c>
      <c r="G313" s="7">
        <f>SUM(G310:G312)</f>
        <v>664000</v>
      </c>
      <c r="H313" s="7">
        <f>SUM(H310:H312)</f>
        <v>647500</v>
      </c>
      <c r="I313" s="66">
        <f>SUM(I310:I312)</f>
        <v>647500</v>
      </c>
      <c r="J313" s="126"/>
      <c r="K313" s="127"/>
      <c r="L313" s="127"/>
      <c r="M313" s="127"/>
      <c r="N313" s="127"/>
      <c r="O313" s="127"/>
      <c r="P313" s="128"/>
    </row>
    <row r="314" spans="1:16" ht="17.100000000000001" customHeight="1" x14ac:dyDescent="0.25">
      <c r="A314" s="34"/>
      <c r="B314" s="125" t="s">
        <v>422</v>
      </c>
      <c r="C314" s="109"/>
      <c r="D314" s="109"/>
      <c r="E314" s="109"/>
      <c r="F314" s="109"/>
      <c r="G314" s="109"/>
      <c r="H314" s="109"/>
      <c r="I314" s="109"/>
      <c r="J314" s="109"/>
      <c r="K314" s="109"/>
      <c r="L314" s="109"/>
      <c r="M314" s="109"/>
      <c r="N314" s="109"/>
      <c r="O314" s="109"/>
      <c r="P314" s="110"/>
    </row>
    <row r="315" spans="1:16" ht="15" customHeight="1" x14ac:dyDescent="0.25">
      <c r="A315" s="34"/>
      <c r="B315" s="115" t="s">
        <v>423</v>
      </c>
      <c r="C315" s="99"/>
      <c r="D315" s="99" t="s">
        <v>424</v>
      </c>
      <c r="E315" s="99"/>
      <c r="F315" s="9">
        <v>3780000</v>
      </c>
      <c r="G315" s="9">
        <v>3214800</v>
      </c>
      <c r="H315" s="9">
        <v>3214800</v>
      </c>
      <c r="I315" s="68">
        <v>1071600</v>
      </c>
      <c r="J315" s="12">
        <v>86</v>
      </c>
      <c r="K315" s="12">
        <v>65</v>
      </c>
      <c r="L315" s="12">
        <v>6</v>
      </c>
      <c r="M315" s="12">
        <v>6</v>
      </c>
      <c r="N315" s="101" t="s">
        <v>808</v>
      </c>
      <c r="O315" s="101"/>
      <c r="P315" s="84" t="s">
        <v>808</v>
      </c>
    </row>
    <row r="316" spans="1:16" ht="15" customHeight="1" x14ac:dyDescent="0.25">
      <c r="A316" s="34"/>
      <c r="B316" s="115" t="s">
        <v>425</v>
      </c>
      <c r="C316" s="99"/>
      <c r="D316" s="99" t="s">
        <v>426</v>
      </c>
      <c r="E316" s="99"/>
      <c r="F316" s="9">
        <v>905700</v>
      </c>
      <c r="G316" s="9">
        <v>684600</v>
      </c>
      <c r="H316" s="9">
        <v>684600</v>
      </c>
      <c r="I316" s="68">
        <v>173800</v>
      </c>
      <c r="J316" s="12">
        <v>87</v>
      </c>
      <c r="K316" s="12">
        <v>55</v>
      </c>
      <c r="L316" s="12">
        <v>6</v>
      </c>
      <c r="M316" s="12">
        <v>6</v>
      </c>
      <c r="N316" s="101" t="s">
        <v>808</v>
      </c>
      <c r="O316" s="101"/>
      <c r="P316" s="84" t="s">
        <v>808</v>
      </c>
    </row>
    <row r="317" spans="1:16" ht="15" customHeight="1" x14ac:dyDescent="0.25">
      <c r="A317" s="34"/>
      <c r="B317" s="115" t="s">
        <v>427</v>
      </c>
      <c r="C317" s="99"/>
      <c r="D317" s="99" t="s">
        <v>428</v>
      </c>
      <c r="E317" s="99"/>
      <c r="F317" s="8">
        <v>350000</v>
      </c>
      <c r="G317" s="8">
        <v>241500</v>
      </c>
      <c r="H317" s="14">
        <v>234255</v>
      </c>
      <c r="I317" s="24">
        <v>234255</v>
      </c>
      <c r="J317" s="12">
        <v>87</v>
      </c>
      <c r="K317" s="12">
        <v>60</v>
      </c>
      <c r="L317" s="12">
        <v>6</v>
      </c>
      <c r="M317" s="12">
        <v>6</v>
      </c>
      <c r="N317" s="101" t="s">
        <v>808</v>
      </c>
      <c r="O317" s="101"/>
      <c r="P317" s="84" t="s">
        <v>808</v>
      </c>
    </row>
    <row r="318" spans="1:16" ht="15" customHeight="1" x14ac:dyDescent="0.25">
      <c r="A318" s="34"/>
      <c r="B318" s="113" t="s">
        <v>429</v>
      </c>
      <c r="C318" s="114"/>
      <c r="D318" s="114"/>
      <c r="E318" s="114"/>
      <c r="F318" s="7">
        <f>SUM(F315:F317)</f>
        <v>5035700</v>
      </c>
      <c r="G318" s="7">
        <f>SUM(G315:G317)</f>
        <v>4140900</v>
      </c>
      <c r="H318" s="7">
        <f>SUM(H315:H317)</f>
        <v>4133655</v>
      </c>
      <c r="I318" s="66">
        <f>SUM(I315:I317)</f>
        <v>1479655</v>
      </c>
      <c r="J318" s="126"/>
      <c r="K318" s="127"/>
      <c r="L318" s="127"/>
      <c r="M318" s="127"/>
      <c r="N318" s="127"/>
      <c r="O318" s="127"/>
      <c r="P318" s="128"/>
    </row>
    <row r="319" spans="1:16" ht="17.100000000000001" customHeight="1" x14ac:dyDescent="0.25">
      <c r="A319" s="34"/>
      <c r="B319" s="125" t="s">
        <v>430</v>
      </c>
      <c r="C319" s="109"/>
      <c r="D319" s="109"/>
      <c r="E319" s="109"/>
      <c r="F319" s="109"/>
      <c r="G319" s="109"/>
      <c r="H319" s="109"/>
      <c r="I319" s="109"/>
      <c r="J319" s="109"/>
      <c r="K319" s="109"/>
      <c r="L319" s="109"/>
      <c r="M319" s="109"/>
      <c r="N319" s="109"/>
      <c r="O319" s="109"/>
      <c r="P319" s="110"/>
    </row>
    <row r="320" spans="1:16" ht="15" customHeight="1" x14ac:dyDescent="0.25">
      <c r="A320" s="34"/>
      <c r="B320" s="115" t="s">
        <v>431</v>
      </c>
      <c r="C320" s="99"/>
      <c r="D320" s="99" t="s">
        <v>432</v>
      </c>
      <c r="E320" s="99"/>
      <c r="F320" s="9">
        <v>34388</v>
      </c>
      <c r="G320" s="9">
        <v>20000</v>
      </c>
      <c r="H320" s="9">
        <v>20000</v>
      </c>
      <c r="I320" s="63">
        <v>20000</v>
      </c>
      <c r="J320" s="12">
        <v>91.5</v>
      </c>
      <c r="K320" s="12">
        <v>55</v>
      </c>
      <c r="L320" s="12">
        <v>6</v>
      </c>
      <c r="M320" s="12">
        <v>6</v>
      </c>
      <c r="N320" s="101" t="s">
        <v>808</v>
      </c>
      <c r="O320" s="101"/>
      <c r="P320" s="84" t="s">
        <v>808</v>
      </c>
    </row>
    <row r="321" spans="1:16" ht="15" customHeight="1" x14ac:dyDescent="0.25">
      <c r="A321" s="34"/>
      <c r="B321" s="115" t="s">
        <v>433</v>
      </c>
      <c r="C321" s="99"/>
      <c r="D321" s="99" t="s">
        <v>434</v>
      </c>
      <c r="E321" s="99"/>
      <c r="F321" s="9">
        <v>120000</v>
      </c>
      <c r="G321" s="9">
        <v>75000</v>
      </c>
      <c r="H321" s="9">
        <v>75000</v>
      </c>
      <c r="I321" s="63">
        <v>75000</v>
      </c>
      <c r="J321" s="12">
        <v>80</v>
      </c>
      <c r="K321" s="12">
        <v>50</v>
      </c>
      <c r="L321" s="12">
        <v>6</v>
      </c>
      <c r="M321" s="12">
        <v>6</v>
      </c>
      <c r="N321" s="101" t="s">
        <v>808</v>
      </c>
      <c r="O321" s="101"/>
      <c r="P321" s="84" t="s">
        <v>808</v>
      </c>
    </row>
    <row r="322" spans="1:16" ht="15" customHeight="1" x14ac:dyDescent="0.25">
      <c r="A322" s="34"/>
      <c r="B322" s="115" t="s">
        <v>435</v>
      </c>
      <c r="C322" s="99"/>
      <c r="D322" s="99" t="s">
        <v>436</v>
      </c>
      <c r="E322" s="99"/>
      <c r="F322" s="9">
        <v>31550</v>
      </c>
      <c r="G322" s="9">
        <v>16000</v>
      </c>
      <c r="H322" s="25">
        <v>0</v>
      </c>
      <c r="I322" s="68">
        <v>0</v>
      </c>
      <c r="J322" s="12">
        <v>49</v>
      </c>
      <c r="K322" s="12">
        <v>30</v>
      </c>
      <c r="L322" s="12">
        <v>6</v>
      </c>
      <c r="M322" s="12">
        <v>6</v>
      </c>
      <c r="N322" s="101" t="s">
        <v>808</v>
      </c>
      <c r="O322" s="101"/>
      <c r="P322" s="84" t="s">
        <v>808</v>
      </c>
    </row>
    <row r="323" spans="1:16" ht="15" customHeight="1" x14ac:dyDescent="0.25">
      <c r="A323" s="34"/>
      <c r="B323" s="115" t="s">
        <v>437</v>
      </c>
      <c r="C323" s="99"/>
      <c r="D323" s="99" t="s">
        <v>438</v>
      </c>
      <c r="E323" s="99"/>
      <c r="F323" s="9">
        <v>9576</v>
      </c>
      <c r="G323" s="9">
        <v>7000</v>
      </c>
      <c r="H323" s="25">
        <v>0</v>
      </c>
      <c r="I323" s="68">
        <v>0</v>
      </c>
      <c r="J323" s="12">
        <v>49</v>
      </c>
      <c r="K323" s="12">
        <v>10</v>
      </c>
      <c r="L323" s="12">
        <v>6</v>
      </c>
      <c r="M323" s="12">
        <v>6</v>
      </c>
      <c r="N323" s="101" t="s">
        <v>808</v>
      </c>
      <c r="O323" s="101"/>
      <c r="P323" s="84" t="s">
        <v>808</v>
      </c>
    </row>
    <row r="324" spans="1:16" ht="15" customHeight="1" x14ac:dyDescent="0.25">
      <c r="A324" s="34"/>
      <c r="B324" s="115" t="s">
        <v>439</v>
      </c>
      <c r="C324" s="99"/>
      <c r="D324" s="99" t="s">
        <v>440</v>
      </c>
      <c r="E324" s="99"/>
      <c r="F324" s="9">
        <v>260220</v>
      </c>
      <c r="G324" s="9">
        <v>109000</v>
      </c>
      <c r="H324" s="9">
        <v>109000</v>
      </c>
      <c r="I324" s="63">
        <v>109000</v>
      </c>
      <c r="J324" s="12">
        <v>81</v>
      </c>
      <c r="K324" s="12">
        <v>50</v>
      </c>
      <c r="L324" s="12">
        <v>6</v>
      </c>
      <c r="M324" s="12">
        <v>6</v>
      </c>
      <c r="N324" s="101" t="s">
        <v>808</v>
      </c>
      <c r="O324" s="101"/>
      <c r="P324" s="84" t="s">
        <v>808</v>
      </c>
    </row>
    <row r="325" spans="1:16" ht="15.75" customHeight="1" thickBot="1" x14ac:dyDescent="0.3">
      <c r="A325" s="34"/>
      <c r="B325" s="121" t="s">
        <v>441</v>
      </c>
      <c r="C325" s="122"/>
      <c r="D325" s="122"/>
      <c r="E325" s="122"/>
      <c r="F325" s="36">
        <f>SUM(F320:F324)</f>
        <v>455734</v>
      </c>
      <c r="G325" s="36">
        <f>SUM(G320:G324)</f>
        <v>227000</v>
      </c>
      <c r="H325" s="36">
        <f>SUM(H320:H324)</f>
        <v>204000</v>
      </c>
      <c r="I325" s="59">
        <f>SUM(I320:I324)</f>
        <v>204000</v>
      </c>
      <c r="J325" s="46"/>
      <c r="K325" s="43"/>
      <c r="L325" s="43"/>
      <c r="M325" s="43"/>
      <c r="N325" s="43"/>
      <c r="O325" s="93"/>
      <c r="P325" s="85"/>
    </row>
    <row r="326" spans="1:16" ht="15" customHeight="1" x14ac:dyDescent="0.25">
      <c r="A326" s="34"/>
      <c r="B326" s="123" t="s">
        <v>772</v>
      </c>
      <c r="C326" s="124"/>
      <c r="D326" s="124"/>
      <c r="E326" s="124"/>
      <c r="F326" s="42">
        <f>F304+F311+F317</f>
        <v>3005000</v>
      </c>
      <c r="G326" s="42">
        <f>G304+G311+G317</f>
        <v>1291500</v>
      </c>
      <c r="H326" s="42">
        <f>H304+H311+H317</f>
        <v>1252755</v>
      </c>
      <c r="I326" s="60">
        <f>I304+I311+I317</f>
        <v>1252755</v>
      </c>
      <c r="J326" s="40"/>
      <c r="K326" s="40"/>
      <c r="L326" s="40"/>
      <c r="M326" s="40"/>
      <c r="N326" s="40"/>
      <c r="O326" s="94"/>
      <c r="P326" s="86"/>
    </row>
    <row r="327" spans="1:16" ht="15" customHeight="1" x14ac:dyDescent="0.25">
      <c r="A327" s="34"/>
      <c r="B327" s="119" t="s">
        <v>771</v>
      </c>
      <c r="C327" s="120"/>
      <c r="D327" s="120"/>
      <c r="E327" s="120"/>
      <c r="F327" s="23">
        <f>F284+F285+F286+F289+F296+F299+F302+F303+F306+F307+F305+F310+F312+F315+F316+F320+F321+F322+F323+F324+F292+F293</f>
        <v>11668858</v>
      </c>
      <c r="G327" s="23">
        <f>G284+G285+G286+G289+G296+G299+G302+G303+G306+G307+G305+G310+G312+G315+G316+G320+G321+G322+G323+G324+G292+G293</f>
        <v>7934088</v>
      </c>
      <c r="H327" s="23">
        <f>H284+H285+H286+H289+H296+H299+H302+H303+H306+H307+H305+H310+H312+H315+H316+H320+H321+H322+H323+H324+H292+H293</f>
        <v>7692878</v>
      </c>
      <c r="I327" s="70">
        <f>I284+I285+I286+I289+I296+I299+I302+I303+I306+I307+I305+I310+I312+I315+I316+I320+I321+I322+I323+I324+I292+I293</f>
        <v>2761662</v>
      </c>
      <c r="J327" s="40"/>
      <c r="K327" s="40"/>
      <c r="L327" s="40"/>
      <c r="M327" s="40"/>
      <c r="N327" s="40"/>
      <c r="O327" s="94"/>
      <c r="P327" s="86"/>
    </row>
    <row r="328" spans="1:16" ht="15.75" customHeight="1" thickBot="1" x14ac:dyDescent="0.3">
      <c r="A328" s="34"/>
      <c r="B328" s="121" t="s">
        <v>442</v>
      </c>
      <c r="C328" s="122"/>
      <c r="D328" s="122"/>
      <c r="E328" s="122"/>
      <c r="F328" s="32">
        <f>F287+F290+F294+F297+F300+F308+F313+F318+F325</f>
        <v>14673858</v>
      </c>
      <c r="G328" s="32">
        <f>G287+G290+G294+G297+G300+G308+G313+G318+G325</f>
        <v>9225588</v>
      </c>
      <c r="H328" s="32">
        <f>H287+H290+H294+H297+H300+H308+H313+H318+H325</f>
        <v>8945633</v>
      </c>
      <c r="I328" s="62">
        <f>I287+I290+I294+I297+I300+I308+I313+I318+I325</f>
        <v>4014417</v>
      </c>
      <c r="J328" s="41"/>
      <c r="K328" s="41"/>
      <c r="L328" s="41"/>
      <c r="M328" s="41"/>
      <c r="N328" s="41"/>
      <c r="O328" s="95"/>
      <c r="P328" s="87"/>
    </row>
    <row r="329" spans="1:16" ht="18.600000000000001" customHeight="1" x14ac:dyDescent="0.25">
      <c r="A329" s="34"/>
      <c r="B329" s="116" t="s">
        <v>443</v>
      </c>
      <c r="C329" s="117"/>
      <c r="D329" s="117"/>
      <c r="E329" s="117"/>
      <c r="F329" s="117"/>
      <c r="G329" s="117"/>
      <c r="H329" s="117"/>
      <c r="I329" s="117"/>
      <c r="J329" s="117"/>
      <c r="K329" s="117"/>
      <c r="L329" s="117"/>
      <c r="M329" s="117"/>
      <c r="N329" s="117"/>
      <c r="O329" s="117"/>
      <c r="P329" s="118"/>
    </row>
    <row r="330" spans="1:16" ht="17.100000000000001" customHeight="1" x14ac:dyDescent="0.25">
      <c r="A330" s="34"/>
      <c r="B330" s="125" t="s">
        <v>775</v>
      </c>
      <c r="C330" s="109"/>
      <c r="D330" s="109"/>
      <c r="E330" s="109"/>
      <c r="F330" s="109"/>
      <c r="G330" s="109"/>
      <c r="H330" s="109"/>
      <c r="I330" s="109"/>
      <c r="J330" s="109"/>
      <c r="K330" s="109"/>
      <c r="L330" s="109"/>
      <c r="M330" s="109"/>
      <c r="N330" s="109"/>
      <c r="O330" s="109"/>
      <c r="P330" s="110"/>
    </row>
    <row r="331" spans="1:16" ht="15" customHeight="1" x14ac:dyDescent="0.25">
      <c r="A331" s="34"/>
      <c r="B331" s="115" t="s">
        <v>452</v>
      </c>
      <c r="C331" s="99"/>
      <c r="D331" s="99" t="s">
        <v>453</v>
      </c>
      <c r="E331" s="99"/>
      <c r="F331" s="9">
        <v>57000</v>
      </c>
      <c r="G331" s="9">
        <v>57000</v>
      </c>
      <c r="H331" s="9">
        <v>57000</v>
      </c>
      <c r="I331" s="63">
        <v>57000</v>
      </c>
      <c r="J331" s="12"/>
      <c r="K331" s="12">
        <v>40</v>
      </c>
      <c r="L331" s="12">
        <v>8</v>
      </c>
      <c r="M331" s="12">
        <v>8</v>
      </c>
      <c r="N331" s="101" t="s">
        <v>808</v>
      </c>
      <c r="O331" s="101"/>
      <c r="P331" s="84" t="s">
        <v>808</v>
      </c>
    </row>
    <row r="332" spans="1:16" ht="15" customHeight="1" x14ac:dyDescent="0.25">
      <c r="A332" s="34"/>
      <c r="B332" s="115" t="s">
        <v>454</v>
      </c>
      <c r="C332" s="99"/>
      <c r="D332" s="99" t="s">
        <v>455</v>
      </c>
      <c r="E332" s="99"/>
      <c r="F332" s="9">
        <v>463588</v>
      </c>
      <c r="G332" s="9">
        <v>388000</v>
      </c>
      <c r="H332" s="9">
        <v>388000</v>
      </c>
      <c r="I332" s="63">
        <v>388000</v>
      </c>
      <c r="J332" s="12"/>
      <c r="K332" s="12">
        <v>40</v>
      </c>
      <c r="L332" s="98">
        <v>8</v>
      </c>
      <c r="M332" s="98">
        <v>8</v>
      </c>
      <c r="N332" s="101" t="s">
        <v>808</v>
      </c>
      <c r="O332" s="101"/>
      <c r="P332" s="84" t="s">
        <v>808</v>
      </c>
    </row>
    <row r="333" spans="1:16" ht="15" customHeight="1" x14ac:dyDescent="0.25">
      <c r="A333" s="34"/>
      <c r="B333" s="113" t="s">
        <v>456</v>
      </c>
      <c r="C333" s="114"/>
      <c r="D333" s="114"/>
      <c r="E333" s="114"/>
      <c r="F333" s="7">
        <f>SUM(F331:F332)</f>
        <v>520588</v>
      </c>
      <c r="G333" s="7">
        <f>SUM(G331:G332)</f>
        <v>445000</v>
      </c>
      <c r="H333" s="7">
        <f>SUM(H331:H332)</f>
        <v>445000</v>
      </c>
      <c r="I333" s="66">
        <f>SUM(I331:I332)</f>
        <v>445000</v>
      </c>
      <c r="J333" s="126"/>
      <c r="K333" s="127"/>
      <c r="L333" s="127"/>
      <c r="M333" s="127"/>
      <c r="N333" s="127"/>
      <c r="O333" s="127"/>
      <c r="P333" s="128"/>
    </row>
    <row r="334" spans="1:16" ht="17.100000000000001" customHeight="1" x14ac:dyDescent="0.25">
      <c r="A334" s="34"/>
      <c r="B334" s="125" t="s">
        <v>444</v>
      </c>
      <c r="C334" s="109"/>
      <c r="D334" s="109"/>
      <c r="E334" s="109"/>
      <c r="F334" s="109"/>
      <c r="G334" s="109"/>
      <c r="H334" s="109"/>
      <c r="I334" s="109"/>
      <c r="J334" s="109"/>
      <c r="K334" s="109"/>
      <c r="L334" s="109"/>
      <c r="M334" s="109"/>
      <c r="N334" s="109"/>
      <c r="O334" s="109"/>
      <c r="P334" s="110"/>
    </row>
    <row r="335" spans="1:16" ht="15" customHeight="1" x14ac:dyDescent="0.25">
      <c r="A335" s="34"/>
      <c r="B335" s="115" t="s">
        <v>445</v>
      </c>
      <c r="C335" s="99"/>
      <c r="D335" s="99" t="s">
        <v>446</v>
      </c>
      <c r="E335" s="99"/>
      <c r="F335" s="9">
        <v>207999</v>
      </c>
      <c r="G335" s="9">
        <v>138323</v>
      </c>
      <c r="H335" s="9">
        <v>134323</v>
      </c>
      <c r="I335" s="63">
        <v>134323</v>
      </c>
      <c r="J335" s="12">
        <v>66.7</v>
      </c>
      <c r="K335" s="12">
        <v>40</v>
      </c>
      <c r="L335" s="98">
        <v>8</v>
      </c>
      <c r="M335" s="98">
        <v>8</v>
      </c>
      <c r="N335" s="101" t="s">
        <v>808</v>
      </c>
      <c r="O335" s="101"/>
      <c r="P335" s="84" t="s">
        <v>808</v>
      </c>
    </row>
    <row r="336" spans="1:16" ht="15" customHeight="1" x14ac:dyDescent="0.25">
      <c r="A336" s="34"/>
      <c r="B336" s="113" t="s">
        <v>447</v>
      </c>
      <c r="C336" s="114"/>
      <c r="D336" s="114"/>
      <c r="E336" s="114"/>
      <c r="F336" s="7">
        <f>F335</f>
        <v>207999</v>
      </c>
      <c r="G336" s="7">
        <f>G335</f>
        <v>138323</v>
      </c>
      <c r="H336" s="7">
        <f>H335</f>
        <v>134323</v>
      </c>
      <c r="I336" s="66">
        <f>I335</f>
        <v>134323</v>
      </c>
      <c r="J336" s="126"/>
      <c r="K336" s="127"/>
      <c r="L336" s="127"/>
      <c r="M336" s="127"/>
      <c r="N336" s="127"/>
      <c r="O336" s="127"/>
      <c r="P336" s="128"/>
    </row>
    <row r="337" spans="1:16" ht="17.100000000000001" customHeight="1" x14ac:dyDescent="0.25">
      <c r="A337" s="34"/>
      <c r="B337" s="125" t="s">
        <v>448</v>
      </c>
      <c r="C337" s="109"/>
      <c r="D337" s="109"/>
      <c r="E337" s="109"/>
      <c r="F337" s="109"/>
      <c r="G337" s="109"/>
      <c r="H337" s="109"/>
      <c r="I337" s="109"/>
      <c r="J337" s="109"/>
      <c r="K337" s="109"/>
      <c r="L337" s="109"/>
      <c r="M337" s="109"/>
      <c r="N337" s="109"/>
      <c r="O337" s="109"/>
      <c r="P337" s="110"/>
    </row>
    <row r="338" spans="1:16" ht="15" customHeight="1" x14ac:dyDescent="0.25">
      <c r="A338" s="34"/>
      <c r="B338" s="115" t="s">
        <v>449</v>
      </c>
      <c r="C338" s="99"/>
      <c r="D338" s="99" t="s">
        <v>450</v>
      </c>
      <c r="E338" s="99"/>
      <c r="F338" s="9">
        <v>219800</v>
      </c>
      <c r="G338" s="9">
        <v>194800</v>
      </c>
      <c r="H338" s="25">
        <v>0</v>
      </c>
      <c r="I338" s="68">
        <v>0</v>
      </c>
      <c r="J338" s="12">
        <v>69.3</v>
      </c>
      <c r="K338" s="12">
        <v>30</v>
      </c>
      <c r="L338" s="98">
        <v>8</v>
      </c>
      <c r="M338" s="98">
        <v>8</v>
      </c>
      <c r="N338" s="101" t="s">
        <v>808</v>
      </c>
      <c r="O338" s="101"/>
      <c r="P338" s="84" t="s">
        <v>808</v>
      </c>
    </row>
    <row r="339" spans="1:16" ht="15" customHeight="1" x14ac:dyDescent="0.25">
      <c r="A339" s="34"/>
      <c r="B339" s="113" t="s">
        <v>451</v>
      </c>
      <c r="C339" s="114"/>
      <c r="D339" s="114"/>
      <c r="E339" s="114"/>
      <c r="F339" s="7">
        <f>F338</f>
        <v>219800</v>
      </c>
      <c r="G339" s="7">
        <f>G338</f>
        <v>194800</v>
      </c>
      <c r="H339" s="7">
        <f>H338</f>
        <v>0</v>
      </c>
      <c r="I339" s="66">
        <f>I338</f>
        <v>0</v>
      </c>
      <c r="J339" s="126"/>
      <c r="K339" s="127"/>
      <c r="L339" s="127"/>
      <c r="M339" s="127"/>
      <c r="N339" s="127"/>
      <c r="O339" s="127"/>
      <c r="P339" s="128"/>
    </row>
    <row r="340" spans="1:16" ht="17.100000000000001" customHeight="1" x14ac:dyDescent="0.25">
      <c r="A340" s="34"/>
      <c r="B340" s="125" t="s">
        <v>457</v>
      </c>
      <c r="C340" s="109"/>
      <c r="D340" s="109"/>
      <c r="E340" s="109"/>
      <c r="F340" s="109"/>
      <c r="G340" s="109"/>
      <c r="H340" s="109"/>
      <c r="I340" s="109"/>
      <c r="J340" s="109"/>
      <c r="K340" s="109"/>
      <c r="L340" s="109"/>
      <c r="M340" s="109"/>
      <c r="N340" s="109"/>
      <c r="O340" s="109"/>
      <c r="P340" s="110"/>
    </row>
    <row r="341" spans="1:16" ht="15" customHeight="1" x14ac:dyDescent="0.25">
      <c r="A341" s="34"/>
      <c r="B341" s="115" t="s">
        <v>458</v>
      </c>
      <c r="C341" s="99"/>
      <c r="D341" s="131" t="s">
        <v>459</v>
      </c>
      <c r="E341" s="131"/>
      <c r="F341" s="9">
        <v>763100</v>
      </c>
      <c r="G341" s="9">
        <v>647200</v>
      </c>
      <c r="H341" s="25">
        <v>412400</v>
      </c>
      <c r="I341" s="68">
        <v>412400</v>
      </c>
      <c r="J341" s="12">
        <v>87.6</v>
      </c>
      <c r="K341" s="12">
        <v>55</v>
      </c>
      <c r="L341" s="98">
        <v>8</v>
      </c>
      <c r="M341" s="98">
        <v>8</v>
      </c>
      <c r="N341" s="101" t="s">
        <v>808</v>
      </c>
      <c r="O341" s="101"/>
      <c r="P341" s="84" t="s">
        <v>808</v>
      </c>
    </row>
    <row r="342" spans="1:16" ht="15" customHeight="1" x14ac:dyDescent="0.25">
      <c r="A342" s="34"/>
      <c r="B342" s="113" t="s">
        <v>460</v>
      </c>
      <c r="C342" s="114"/>
      <c r="D342" s="114"/>
      <c r="E342" s="114"/>
      <c r="F342" s="7">
        <f>F341</f>
        <v>763100</v>
      </c>
      <c r="G342" s="7">
        <f>G341</f>
        <v>647200</v>
      </c>
      <c r="H342" s="17">
        <f>H341</f>
        <v>412400</v>
      </c>
      <c r="I342" s="72">
        <f>I341</f>
        <v>412400</v>
      </c>
      <c r="J342" s="126"/>
      <c r="K342" s="127"/>
      <c r="L342" s="127"/>
      <c r="M342" s="127"/>
      <c r="N342" s="127"/>
      <c r="O342" s="127"/>
      <c r="P342" s="128"/>
    </row>
    <row r="343" spans="1:16" ht="17.100000000000001" customHeight="1" x14ac:dyDescent="0.25">
      <c r="A343" s="34"/>
      <c r="B343" s="125" t="s">
        <v>461</v>
      </c>
      <c r="C343" s="109"/>
      <c r="D343" s="109"/>
      <c r="E343" s="109"/>
      <c r="F343" s="109"/>
      <c r="G343" s="109"/>
      <c r="H343" s="109"/>
      <c r="I343" s="109"/>
      <c r="J343" s="109"/>
      <c r="K343" s="109"/>
      <c r="L343" s="109"/>
      <c r="M343" s="109"/>
      <c r="N343" s="109"/>
      <c r="O343" s="109"/>
      <c r="P343" s="110"/>
    </row>
    <row r="344" spans="1:16" ht="15" customHeight="1" x14ac:dyDescent="0.25">
      <c r="A344" s="34"/>
      <c r="B344" s="115" t="s">
        <v>462</v>
      </c>
      <c r="C344" s="99"/>
      <c r="D344" s="99" t="s">
        <v>463</v>
      </c>
      <c r="E344" s="99"/>
      <c r="F344" s="9">
        <v>59300</v>
      </c>
      <c r="G344" s="9">
        <v>36300</v>
      </c>
      <c r="H344" s="9">
        <v>36300</v>
      </c>
      <c r="I344" s="63">
        <v>36300</v>
      </c>
      <c r="J344" s="12">
        <v>64.400000000000006</v>
      </c>
      <c r="K344" s="12">
        <v>45</v>
      </c>
      <c r="L344" s="98">
        <v>8</v>
      </c>
      <c r="M344" s="98">
        <v>8</v>
      </c>
      <c r="N344" s="101" t="s">
        <v>808</v>
      </c>
      <c r="O344" s="101"/>
      <c r="P344" s="84" t="s">
        <v>808</v>
      </c>
    </row>
    <row r="345" spans="1:16" ht="15" customHeight="1" x14ac:dyDescent="0.25">
      <c r="A345" s="34"/>
      <c r="B345" s="113" t="s">
        <v>464</v>
      </c>
      <c r="C345" s="114"/>
      <c r="D345" s="114"/>
      <c r="E345" s="114"/>
      <c r="F345" s="7">
        <f>F344</f>
        <v>59300</v>
      </c>
      <c r="G345" s="7">
        <f>G344</f>
        <v>36300</v>
      </c>
      <c r="H345" s="7">
        <f>H344</f>
        <v>36300</v>
      </c>
      <c r="I345" s="66">
        <f>I344</f>
        <v>36300</v>
      </c>
      <c r="J345" s="126"/>
      <c r="K345" s="127"/>
      <c r="L345" s="127"/>
      <c r="M345" s="127"/>
      <c r="N345" s="127"/>
      <c r="O345" s="127"/>
      <c r="P345" s="128"/>
    </row>
    <row r="346" spans="1:16" ht="17.100000000000001" customHeight="1" x14ac:dyDescent="0.25">
      <c r="A346" s="34"/>
      <c r="B346" s="125" t="s">
        <v>465</v>
      </c>
      <c r="C346" s="109"/>
      <c r="D346" s="109"/>
      <c r="E346" s="109"/>
      <c r="F346" s="109"/>
      <c r="G346" s="109"/>
      <c r="H346" s="109"/>
      <c r="I346" s="109"/>
      <c r="J346" s="109"/>
      <c r="K346" s="109"/>
      <c r="L346" s="109"/>
      <c r="M346" s="109"/>
      <c r="N346" s="109"/>
      <c r="O346" s="109"/>
      <c r="P346" s="110"/>
    </row>
    <row r="347" spans="1:16" ht="15" customHeight="1" x14ac:dyDescent="0.25">
      <c r="A347" s="34"/>
      <c r="B347" s="115" t="s">
        <v>466</v>
      </c>
      <c r="C347" s="99"/>
      <c r="D347" s="99" t="s">
        <v>467</v>
      </c>
      <c r="E347" s="99"/>
      <c r="F347" s="8">
        <v>376310</v>
      </c>
      <c r="G347" s="8">
        <v>338679</v>
      </c>
      <c r="H347" s="8">
        <v>300000</v>
      </c>
      <c r="I347" s="65">
        <v>300000</v>
      </c>
      <c r="J347" s="12">
        <v>65.099999999999994</v>
      </c>
      <c r="K347" s="12">
        <v>40</v>
      </c>
      <c r="L347" s="98">
        <v>8</v>
      </c>
      <c r="M347" s="98">
        <v>8</v>
      </c>
      <c r="N347" s="101" t="s">
        <v>808</v>
      </c>
      <c r="O347" s="101"/>
      <c r="P347" s="84" t="s">
        <v>808</v>
      </c>
    </row>
    <row r="348" spans="1:16" ht="15.75" customHeight="1" thickBot="1" x14ac:dyDescent="0.3">
      <c r="A348" s="34"/>
      <c r="B348" s="121" t="s">
        <v>468</v>
      </c>
      <c r="C348" s="122"/>
      <c r="D348" s="122"/>
      <c r="E348" s="122"/>
      <c r="F348" s="36">
        <f>F347</f>
        <v>376310</v>
      </c>
      <c r="G348" s="36">
        <f t="shared" ref="G348:I348" si="9">G347</f>
        <v>338679</v>
      </c>
      <c r="H348" s="36">
        <f t="shared" si="9"/>
        <v>300000</v>
      </c>
      <c r="I348" s="59">
        <f t="shared" si="9"/>
        <v>300000</v>
      </c>
      <c r="J348" s="43"/>
      <c r="K348" s="43"/>
      <c r="L348" s="43"/>
      <c r="M348" s="43"/>
      <c r="N348" s="43"/>
      <c r="O348" s="93"/>
      <c r="P348" s="85"/>
    </row>
    <row r="349" spans="1:16" ht="15" customHeight="1" x14ac:dyDescent="0.25">
      <c r="A349" s="34"/>
      <c r="B349" s="123" t="s">
        <v>798</v>
      </c>
      <c r="C349" s="124"/>
      <c r="D349" s="124"/>
      <c r="E349" s="124"/>
      <c r="F349" s="42">
        <f>F347</f>
        <v>376310</v>
      </c>
      <c r="G349" s="42">
        <f t="shared" ref="G349:H349" si="10">G347</f>
        <v>338679</v>
      </c>
      <c r="H349" s="42">
        <f t="shared" si="10"/>
        <v>300000</v>
      </c>
      <c r="I349" s="60">
        <f t="shared" ref="I349" si="11">I347</f>
        <v>300000</v>
      </c>
      <c r="J349" s="175"/>
      <c r="K349" s="144"/>
      <c r="L349" s="144"/>
      <c r="M349" s="144"/>
      <c r="N349" s="144"/>
      <c r="O349" s="144"/>
      <c r="P349" s="145"/>
    </row>
    <row r="350" spans="1:16" ht="15" customHeight="1" x14ac:dyDescent="0.25">
      <c r="A350" s="34"/>
      <c r="B350" s="119" t="s">
        <v>799</v>
      </c>
      <c r="C350" s="120"/>
      <c r="D350" s="120"/>
      <c r="E350" s="120"/>
      <c r="F350" s="23">
        <f>F331+F332+F335+F338+F341+F344</f>
        <v>1770787</v>
      </c>
      <c r="G350" s="23">
        <f t="shared" ref="G350:H350" si="12">G331+G332+G335+G338+G341+G344</f>
        <v>1461623</v>
      </c>
      <c r="H350" s="23">
        <f t="shared" si="12"/>
        <v>1028023</v>
      </c>
      <c r="I350" s="61">
        <f t="shared" ref="I350" si="13">I331+I332+I335+I338+I341+I344</f>
        <v>1028023</v>
      </c>
      <c r="J350" s="175"/>
      <c r="K350" s="144"/>
      <c r="L350" s="144"/>
      <c r="M350" s="144"/>
      <c r="N350" s="144"/>
      <c r="O350" s="144"/>
      <c r="P350" s="145"/>
    </row>
    <row r="351" spans="1:16" ht="15.75" customHeight="1" thickBot="1" x14ac:dyDescent="0.3">
      <c r="A351" s="34"/>
      <c r="B351" s="121" t="s">
        <v>469</v>
      </c>
      <c r="C351" s="122"/>
      <c r="D351" s="122"/>
      <c r="E351" s="122"/>
      <c r="F351" s="32">
        <f>F333+F336+F339+F342+F345+F348</f>
        <v>2147097</v>
      </c>
      <c r="G351" s="32">
        <f t="shared" ref="G351:H351" si="14">G333+G336+G339+G342+G345+G348</f>
        <v>1800302</v>
      </c>
      <c r="H351" s="32">
        <f t="shared" si="14"/>
        <v>1328023</v>
      </c>
      <c r="I351" s="62">
        <f t="shared" ref="I351" si="15">I333+I336+I339+I342+I345+I348</f>
        <v>1328023</v>
      </c>
      <c r="J351" s="176"/>
      <c r="K351" s="146"/>
      <c r="L351" s="146"/>
      <c r="M351" s="146"/>
      <c r="N351" s="146"/>
      <c r="O351" s="146"/>
      <c r="P351" s="147"/>
    </row>
    <row r="352" spans="1:16" ht="18.600000000000001" customHeight="1" thickBot="1" x14ac:dyDescent="0.3">
      <c r="A352" s="34"/>
      <c r="B352" s="136" t="s">
        <v>470</v>
      </c>
      <c r="C352" s="137"/>
      <c r="D352" s="137"/>
      <c r="E352" s="137"/>
      <c r="F352" s="137"/>
      <c r="G352" s="137"/>
      <c r="H352" s="137"/>
      <c r="I352" s="137"/>
      <c r="J352" s="137"/>
      <c r="K352" s="137"/>
      <c r="L352" s="137"/>
      <c r="M352" s="137"/>
      <c r="N352" s="137"/>
      <c r="O352" s="137"/>
      <c r="P352" s="138"/>
    </row>
    <row r="353" spans="1:16" s="2" customFormat="1" ht="17.100000000000001" customHeight="1" x14ac:dyDescent="0.25">
      <c r="A353" s="34"/>
      <c r="B353" s="139" t="s">
        <v>776</v>
      </c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1"/>
    </row>
    <row r="354" spans="1:16" s="2" customFormat="1" ht="15" customHeight="1" x14ac:dyDescent="0.25">
      <c r="A354" s="34"/>
      <c r="B354" s="115" t="s">
        <v>480</v>
      </c>
      <c r="C354" s="99"/>
      <c r="D354" s="99" t="s">
        <v>481</v>
      </c>
      <c r="E354" s="99"/>
      <c r="F354" s="9">
        <v>348000</v>
      </c>
      <c r="G354" s="9">
        <v>238000</v>
      </c>
      <c r="H354" s="9">
        <v>238000</v>
      </c>
      <c r="I354" s="63">
        <v>238000</v>
      </c>
      <c r="J354" s="12"/>
      <c r="K354" s="12">
        <v>40</v>
      </c>
      <c r="L354" s="98">
        <v>8</v>
      </c>
      <c r="M354" s="98">
        <v>8</v>
      </c>
      <c r="N354" s="101" t="s">
        <v>808</v>
      </c>
      <c r="O354" s="101"/>
      <c r="P354" s="84" t="s">
        <v>808</v>
      </c>
    </row>
    <row r="355" spans="1:16" s="2" customFormat="1" ht="15" customHeight="1" x14ac:dyDescent="0.25">
      <c r="A355" s="34"/>
      <c r="B355" s="115" t="s">
        <v>482</v>
      </c>
      <c r="C355" s="99"/>
      <c r="D355" s="99" t="s">
        <v>483</v>
      </c>
      <c r="E355" s="99"/>
      <c r="F355" s="9">
        <v>333000</v>
      </c>
      <c r="G355" s="9">
        <v>268000</v>
      </c>
      <c r="H355" s="9">
        <v>268000</v>
      </c>
      <c r="I355" s="63">
        <v>268000</v>
      </c>
      <c r="J355" s="12"/>
      <c r="K355" s="12">
        <v>40</v>
      </c>
      <c r="L355" s="98">
        <v>8</v>
      </c>
      <c r="M355" s="98">
        <v>8</v>
      </c>
      <c r="N355" s="101" t="s">
        <v>808</v>
      </c>
      <c r="O355" s="101"/>
      <c r="P355" s="84" t="s">
        <v>808</v>
      </c>
    </row>
    <row r="356" spans="1:16" s="2" customFormat="1" ht="15" customHeight="1" x14ac:dyDescent="0.25">
      <c r="A356" s="34"/>
      <c r="B356" s="113" t="s">
        <v>484</v>
      </c>
      <c r="C356" s="114"/>
      <c r="D356" s="114"/>
      <c r="E356" s="114"/>
      <c r="F356" s="7">
        <f>SUM(F354:F355)</f>
        <v>681000</v>
      </c>
      <c r="G356" s="7">
        <f>SUM(G354:G355)</f>
        <v>506000</v>
      </c>
      <c r="H356" s="7">
        <f>SUM(H354:H355)</f>
        <v>506000</v>
      </c>
      <c r="I356" s="66">
        <f>SUM(I354:I355)</f>
        <v>506000</v>
      </c>
      <c r="J356" s="126"/>
      <c r="K356" s="127"/>
      <c r="L356" s="127"/>
      <c r="M356" s="127"/>
      <c r="N356" s="127"/>
      <c r="O356" s="127"/>
      <c r="P356" s="128"/>
    </row>
    <row r="357" spans="1:16" ht="17.100000000000001" customHeight="1" x14ac:dyDescent="0.25">
      <c r="A357" s="34"/>
      <c r="B357" s="125" t="s">
        <v>471</v>
      </c>
      <c r="C357" s="109"/>
      <c r="D357" s="109"/>
      <c r="E357" s="109"/>
      <c r="F357" s="109"/>
      <c r="G357" s="109"/>
      <c r="H357" s="109"/>
      <c r="I357" s="109"/>
      <c r="J357" s="109"/>
      <c r="K357" s="109"/>
      <c r="L357" s="109"/>
      <c r="M357" s="109"/>
      <c r="N357" s="109"/>
      <c r="O357" s="109"/>
      <c r="P357" s="110"/>
    </row>
    <row r="358" spans="1:16" ht="15" customHeight="1" x14ac:dyDescent="0.25">
      <c r="A358" s="34"/>
      <c r="B358" s="115" t="s">
        <v>472</v>
      </c>
      <c r="C358" s="99"/>
      <c r="D358" s="99" t="s">
        <v>473</v>
      </c>
      <c r="E358" s="99"/>
      <c r="F358" s="9">
        <v>2454000</v>
      </c>
      <c r="G358" s="9">
        <v>1596000</v>
      </c>
      <c r="H358" s="9">
        <v>1596000</v>
      </c>
      <c r="I358" s="68">
        <v>532000</v>
      </c>
      <c r="J358" s="12">
        <v>69</v>
      </c>
      <c r="K358" s="12">
        <v>45</v>
      </c>
      <c r="L358" s="98">
        <v>8</v>
      </c>
      <c r="M358" s="98">
        <v>8</v>
      </c>
      <c r="N358" s="101" t="s">
        <v>808</v>
      </c>
      <c r="O358" s="101"/>
      <c r="P358" s="84" t="s">
        <v>808</v>
      </c>
    </row>
    <row r="359" spans="1:16" ht="15" customHeight="1" x14ac:dyDescent="0.25">
      <c r="A359" s="34"/>
      <c r="B359" s="115" t="s">
        <v>474</v>
      </c>
      <c r="C359" s="99"/>
      <c r="D359" s="99" t="s">
        <v>475</v>
      </c>
      <c r="E359" s="99"/>
      <c r="F359" s="9">
        <v>144600</v>
      </c>
      <c r="G359" s="9">
        <v>129000</v>
      </c>
      <c r="H359" s="9">
        <v>129000</v>
      </c>
      <c r="I359" s="63">
        <v>129000</v>
      </c>
      <c r="J359" s="12">
        <v>67</v>
      </c>
      <c r="K359" s="12">
        <v>45</v>
      </c>
      <c r="L359" s="98">
        <v>8</v>
      </c>
      <c r="M359" s="98">
        <v>8</v>
      </c>
      <c r="N359" s="101" t="s">
        <v>808</v>
      </c>
      <c r="O359" s="101"/>
      <c r="P359" s="84" t="s">
        <v>808</v>
      </c>
    </row>
    <row r="360" spans="1:16" ht="15" customHeight="1" x14ac:dyDescent="0.25">
      <c r="A360" s="34"/>
      <c r="B360" s="115" t="s">
        <v>476</v>
      </c>
      <c r="C360" s="99"/>
      <c r="D360" s="99" t="s">
        <v>477</v>
      </c>
      <c r="E360" s="99"/>
      <c r="F360" s="9">
        <v>108400</v>
      </c>
      <c r="G360" s="9">
        <v>75000</v>
      </c>
      <c r="H360" s="9">
        <v>75000</v>
      </c>
      <c r="I360" s="63">
        <v>75000</v>
      </c>
      <c r="J360" s="12">
        <v>62</v>
      </c>
      <c r="K360" s="12">
        <v>45</v>
      </c>
      <c r="L360" s="98">
        <v>8</v>
      </c>
      <c r="M360" s="98">
        <v>8</v>
      </c>
      <c r="N360" s="101" t="s">
        <v>808</v>
      </c>
      <c r="O360" s="101"/>
      <c r="P360" s="84" t="s">
        <v>808</v>
      </c>
    </row>
    <row r="361" spans="1:16" ht="15" customHeight="1" x14ac:dyDescent="0.25">
      <c r="A361" s="34"/>
      <c r="B361" s="115" t="s">
        <v>478</v>
      </c>
      <c r="C361" s="99"/>
      <c r="D361" s="99" t="s">
        <v>479</v>
      </c>
      <c r="E361" s="99"/>
      <c r="F361" s="8">
        <v>608655</v>
      </c>
      <c r="G361" s="8">
        <v>547000</v>
      </c>
      <c r="H361" s="14">
        <v>530590</v>
      </c>
      <c r="I361" s="24">
        <v>530590</v>
      </c>
      <c r="J361" s="12">
        <v>67</v>
      </c>
      <c r="K361" s="12">
        <v>45</v>
      </c>
      <c r="L361" s="98">
        <v>8</v>
      </c>
      <c r="M361" s="98">
        <v>8</v>
      </c>
      <c r="N361" s="101" t="s">
        <v>808</v>
      </c>
      <c r="O361" s="101"/>
      <c r="P361" s="84" t="s">
        <v>808</v>
      </c>
    </row>
    <row r="362" spans="1:16" ht="15" customHeight="1" x14ac:dyDescent="0.25">
      <c r="A362" s="34"/>
      <c r="B362" s="115" t="s">
        <v>485</v>
      </c>
      <c r="C362" s="99"/>
      <c r="D362" s="99" t="s">
        <v>486</v>
      </c>
      <c r="E362" s="99"/>
      <c r="F362" s="9">
        <v>30000</v>
      </c>
      <c r="G362" s="9">
        <v>30000</v>
      </c>
      <c r="H362" s="9">
        <v>30000</v>
      </c>
      <c r="I362" s="63">
        <v>30000</v>
      </c>
      <c r="J362" s="12">
        <v>69</v>
      </c>
      <c r="K362" s="12">
        <v>45</v>
      </c>
      <c r="L362" s="98">
        <v>8</v>
      </c>
      <c r="M362" s="98">
        <v>8</v>
      </c>
      <c r="N362" s="101" t="s">
        <v>808</v>
      </c>
      <c r="O362" s="101"/>
      <c r="P362" s="84" t="s">
        <v>808</v>
      </c>
    </row>
    <row r="363" spans="1:16" ht="15" customHeight="1" x14ac:dyDescent="0.25">
      <c r="A363" s="34"/>
      <c r="B363" s="113" t="s">
        <v>484</v>
      </c>
      <c r="C363" s="114"/>
      <c r="D363" s="114"/>
      <c r="E363" s="114"/>
      <c r="F363" s="7">
        <f>SUM(F358:F362)</f>
        <v>3345655</v>
      </c>
      <c r="G363" s="7">
        <f>SUM(G358:G362)</f>
        <v>2377000</v>
      </c>
      <c r="H363" s="7">
        <f>SUM(H358:H362)</f>
        <v>2360590</v>
      </c>
      <c r="I363" s="66">
        <f>SUM(I358:I362)</f>
        <v>1296590</v>
      </c>
      <c r="J363" s="126"/>
      <c r="K363" s="127"/>
      <c r="L363" s="127"/>
      <c r="M363" s="127"/>
      <c r="N363" s="127"/>
      <c r="O363" s="127"/>
      <c r="P363" s="128"/>
    </row>
    <row r="364" spans="1:16" ht="17.100000000000001" customHeight="1" x14ac:dyDescent="0.25">
      <c r="A364" s="34"/>
      <c r="B364" s="125" t="s">
        <v>487</v>
      </c>
      <c r="C364" s="109"/>
      <c r="D364" s="109"/>
      <c r="E364" s="109"/>
      <c r="F364" s="109"/>
      <c r="G364" s="109"/>
      <c r="H364" s="109"/>
      <c r="I364" s="109"/>
      <c r="J364" s="109"/>
      <c r="K364" s="109"/>
      <c r="L364" s="109"/>
      <c r="M364" s="109"/>
      <c r="N364" s="109"/>
      <c r="O364" s="109"/>
      <c r="P364" s="110"/>
    </row>
    <row r="365" spans="1:16" ht="15" customHeight="1" x14ac:dyDescent="0.25">
      <c r="A365" s="34"/>
      <c r="B365" s="115" t="s">
        <v>488</v>
      </c>
      <c r="C365" s="99"/>
      <c r="D365" s="99" t="s">
        <v>489</v>
      </c>
      <c r="E365" s="99"/>
      <c r="F365" s="9">
        <v>69200</v>
      </c>
      <c r="G365" s="9">
        <v>69200</v>
      </c>
      <c r="H365" s="9">
        <v>69200</v>
      </c>
      <c r="I365" s="63">
        <v>69200</v>
      </c>
      <c r="J365" s="12">
        <v>74</v>
      </c>
      <c r="K365" s="12">
        <v>45</v>
      </c>
      <c r="L365" s="98">
        <v>8</v>
      </c>
      <c r="M365" s="98">
        <v>8</v>
      </c>
      <c r="N365" s="101" t="s">
        <v>808</v>
      </c>
      <c r="O365" s="101"/>
      <c r="P365" s="84" t="s">
        <v>808</v>
      </c>
    </row>
    <row r="366" spans="1:16" ht="15.75" customHeight="1" thickBot="1" x14ac:dyDescent="0.3">
      <c r="A366" s="34"/>
      <c r="B366" s="121" t="s">
        <v>490</v>
      </c>
      <c r="C366" s="122"/>
      <c r="D366" s="122"/>
      <c r="E366" s="122"/>
      <c r="F366" s="36">
        <f>F365</f>
        <v>69200</v>
      </c>
      <c r="G366" s="36">
        <f>G365</f>
        <v>69200</v>
      </c>
      <c r="H366" s="36">
        <f>H365</f>
        <v>69200</v>
      </c>
      <c r="I366" s="59">
        <f>I365</f>
        <v>69200</v>
      </c>
      <c r="J366" s="52" t="s">
        <v>13</v>
      </c>
      <c r="K366" s="49" t="s">
        <v>13</v>
      </c>
      <c r="L366" s="49" t="s">
        <v>13</v>
      </c>
      <c r="M366" s="49" t="s">
        <v>13</v>
      </c>
      <c r="N366" s="142" t="s">
        <v>13</v>
      </c>
      <c r="O366" s="142"/>
      <c r="P366" s="89" t="s">
        <v>13</v>
      </c>
    </row>
    <row r="367" spans="1:16" ht="15" customHeight="1" x14ac:dyDescent="0.25">
      <c r="A367" s="34"/>
      <c r="B367" s="123" t="s">
        <v>797</v>
      </c>
      <c r="C367" s="124"/>
      <c r="D367" s="124"/>
      <c r="E367" s="124"/>
      <c r="F367" s="42">
        <f>F361</f>
        <v>608655</v>
      </c>
      <c r="G367" s="42">
        <f>G361</f>
        <v>547000</v>
      </c>
      <c r="H367" s="42">
        <f>H361</f>
        <v>530590</v>
      </c>
      <c r="I367" s="60">
        <f>I361</f>
        <v>530590</v>
      </c>
      <c r="J367" s="50" t="s">
        <v>13</v>
      </c>
      <c r="K367" s="51" t="s">
        <v>13</v>
      </c>
      <c r="L367" s="51" t="s">
        <v>13</v>
      </c>
      <c r="M367" s="51" t="s">
        <v>13</v>
      </c>
      <c r="N367" s="143" t="s">
        <v>13</v>
      </c>
      <c r="O367" s="143"/>
      <c r="P367" s="90" t="s">
        <v>13</v>
      </c>
    </row>
    <row r="368" spans="1:16" ht="15" customHeight="1" x14ac:dyDescent="0.25">
      <c r="A368" s="34"/>
      <c r="B368" s="119" t="s">
        <v>796</v>
      </c>
      <c r="C368" s="120"/>
      <c r="D368" s="120"/>
      <c r="E368" s="120"/>
      <c r="F368" s="23">
        <f>F354+F355+F358+F359+F360+F362+F365</f>
        <v>3487200</v>
      </c>
      <c r="G368" s="23">
        <f>G354+G355+G358+G359+G360+G362+G365</f>
        <v>2405200</v>
      </c>
      <c r="H368" s="23">
        <f>H354+H355+H358+H359+H360+H362+H365</f>
        <v>2405200</v>
      </c>
      <c r="I368" s="61">
        <f>I354+I355+I358+I359+I360+I362+I365</f>
        <v>1341200</v>
      </c>
      <c r="J368" s="47" t="s">
        <v>13</v>
      </c>
      <c r="K368" s="12" t="s">
        <v>13</v>
      </c>
      <c r="L368" s="12" t="s">
        <v>13</v>
      </c>
      <c r="M368" s="12" t="s">
        <v>13</v>
      </c>
      <c r="N368" s="101" t="s">
        <v>13</v>
      </c>
      <c r="O368" s="101"/>
      <c r="P368" s="91" t="s">
        <v>13</v>
      </c>
    </row>
    <row r="369" spans="1:16" ht="15.75" customHeight="1" thickBot="1" x14ac:dyDescent="0.3">
      <c r="A369" s="34"/>
      <c r="B369" s="121" t="s">
        <v>491</v>
      </c>
      <c r="C369" s="122"/>
      <c r="D369" s="122"/>
      <c r="E369" s="122"/>
      <c r="F369" s="32">
        <f>F356+F363+F366</f>
        <v>4095855</v>
      </c>
      <c r="G369" s="32">
        <f>G356+G363+G366</f>
        <v>2952200</v>
      </c>
      <c r="H369" s="32">
        <f>H356+H363+H366</f>
        <v>2935790</v>
      </c>
      <c r="I369" s="62">
        <f>I356+I363+I366</f>
        <v>1871790</v>
      </c>
      <c r="J369" s="48" t="s">
        <v>13</v>
      </c>
      <c r="K369" s="49" t="s">
        <v>13</v>
      </c>
      <c r="L369" s="49" t="s">
        <v>13</v>
      </c>
      <c r="M369" s="49" t="s">
        <v>13</v>
      </c>
      <c r="N369" s="142" t="s">
        <v>13</v>
      </c>
      <c r="O369" s="142"/>
      <c r="P369" s="89" t="s">
        <v>13</v>
      </c>
    </row>
    <row r="370" spans="1:16" s="15" customFormat="1" ht="18.600000000000001" customHeight="1" x14ac:dyDescent="0.25">
      <c r="A370" s="34"/>
      <c r="B370" s="116" t="s">
        <v>492</v>
      </c>
      <c r="C370" s="117"/>
      <c r="D370" s="117"/>
      <c r="E370" s="117"/>
      <c r="F370" s="117"/>
      <c r="G370" s="117"/>
      <c r="H370" s="117"/>
      <c r="I370" s="117"/>
      <c r="J370" s="117"/>
      <c r="K370" s="117"/>
      <c r="L370" s="117"/>
      <c r="M370" s="117"/>
      <c r="N370" s="117"/>
      <c r="O370" s="117"/>
      <c r="P370" s="118"/>
    </row>
    <row r="371" spans="1:16" s="15" customFormat="1" ht="15" customHeight="1" x14ac:dyDescent="0.25">
      <c r="A371" s="34"/>
      <c r="B371" s="115" t="s">
        <v>11</v>
      </c>
      <c r="C371" s="99"/>
      <c r="D371" s="99" t="s">
        <v>12</v>
      </c>
      <c r="E371" s="99"/>
      <c r="F371" s="9">
        <v>400000</v>
      </c>
      <c r="G371" s="9">
        <v>350000</v>
      </c>
      <c r="H371" s="9">
        <v>350000</v>
      </c>
      <c r="I371" s="63">
        <v>350000</v>
      </c>
      <c r="J371" s="12"/>
      <c r="K371" s="12">
        <v>50</v>
      </c>
      <c r="L371" s="98">
        <v>8</v>
      </c>
      <c r="M371" s="98">
        <v>8</v>
      </c>
      <c r="N371" s="101" t="s">
        <v>808</v>
      </c>
      <c r="O371" s="101"/>
      <c r="P371" s="84" t="s">
        <v>808</v>
      </c>
    </row>
    <row r="372" spans="1:16" s="15" customFormat="1" ht="15" customHeight="1" x14ac:dyDescent="0.25">
      <c r="A372" s="34"/>
      <c r="B372" s="115" t="s">
        <v>14</v>
      </c>
      <c r="C372" s="99"/>
      <c r="D372" s="99" t="s">
        <v>15</v>
      </c>
      <c r="E372" s="99"/>
      <c r="F372" s="9">
        <v>440000</v>
      </c>
      <c r="G372" s="9">
        <v>352000</v>
      </c>
      <c r="H372" s="9">
        <v>352000</v>
      </c>
      <c r="I372" s="63">
        <v>352000</v>
      </c>
      <c r="J372" s="12"/>
      <c r="K372" s="12">
        <v>50</v>
      </c>
      <c r="L372" s="98">
        <v>8</v>
      </c>
      <c r="M372" s="98">
        <v>8</v>
      </c>
      <c r="N372" s="101" t="s">
        <v>808</v>
      </c>
      <c r="O372" s="101"/>
      <c r="P372" s="84" t="s">
        <v>808</v>
      </c>
    </row>
    <row r="373" spans="1:16" s="15" customFormat="1" ht="15" customHeight="1" x14ac:dyDescent="0.25">
      <c r="A373" s="34"/>
      <c r="B373" s="115" t="s">
        <v>16</v>
      </c>
      <c r="C373" s="99"/>
      <c r="D373" s="99" t="s">
        <v>17</v>
      </c>
      <c r="E373" s="99"/>
      <c r="F373" s="9">
        <v>143000</v>
      </c>
      <c r="G373" s="9">
        <v>103000</v>
      </c>
      <c r="H373" s="9">
        <v>103000</v>
      </c>
      <c r="I373" s="63">
        <v>103000</v>
      </c>
      <c r="J373" s="12"/>
      <c r="K373" s="12">
        <v>50</v>
      </c>
      <c r="L373" s="98">
        <v>8</v>
      </c>
      <c r="M373" s="98">
        <v>8</v>
      </c>
      <c r="N373" s="101" t="s">
        <v>808</v>
      </c>
      <c r="O373" s="101"/>
      <c r="P373" s="84" t="s">
        <v>808</v>
      </c>
    </row>
    <row r="374" spans="1:16" s="15" customFormat="1" ht="15" customHeight="1" x14ac:dyDescent="0.25">
      <c r="A374" s="34"/>
      <c r="B374" s="115" t="s">
        <v>18</v>
      </c>
      <c r="C374" s="99"/>
      <c r="D374" s="99" t="s">
        <v>19</v>
      </c>
      <c r="E374" s="99"/>
      <c r="F374" s="9">
        <v>255000</v>
      </c>
      <c r="G374" s="9">
        <v>185000</v>
      </c>
      <c r="H374" s="9">
        <v>185000</v>
      </c>
      <c r="I374" s="63">
        <v>185000</v>
      </c>
      <c r="J374" s="12"/>
      <c r="K374" s="12">
        <v>50</v>
      </c>
      <c r="L374" s="98">
        <v>8</v>
      </c>
      <c r="M374" s="98">
        <v>8</v>
      </c>
      <c r="N374" s="101" t="s">
        <v>808</v>
      </c>
      <c r="O374" s="101"/>
      <c r="P374" s="84" t="s">
        <v>808</v>
      </c>
    </row>
    <row r="375" spans="1:16" s="15" customFormat="1" ht="15" customHeight="1" x14ac:dyDescent="0.25">
      <c r="A375" s="34"/>
      <c r="B375" s="115" t="s">
        <v>20</v>
      </c>
      <c r="C375" s="99"/>
      <c r="D375" s="99" t="s">
        <v>21</v>
      </c>
      <c r="E375" s="99"/>
      <c r="F375" s="9">
        <v>390000</v>
      </c>
      <c r="G375" s="9">
        <v>390000</v>
      </c>
      <c r="H375" s="9">
        <v>390000</v>
      </c>
      <c r="I375" s="63">
        <v>390000</v>
      </c>
      <c r="J375" s="12"/>
      <c r="K375" s="12">
        <v>40</v>
      </c>
      <c r="L375" s="98">
        <v>8</v>
      </c>
      <c r="M375" s="98">
        <v>8</v>
      </c>
      <c r="N375" s="101" t="s">
        <v>808</v>
      </c>
      <c r="O375" s="101"/>
      <c r="P375" s="84" t="s">
        <v>808</v>
      </c>
    </row>
    <row r="376" spans="1:16" s="15" customFormat="1" ht="15" customHeight="1" x14ac:dyDescent="0.25">
      <c r="A376" s="34"/>
      <c r="B376" s="113" t="s">
        <v>777</v>
      </c>
      <c r="C376" s="114"/>
      <c r="D376" s="114"/>
      <c r="E376" s="114"/>
      <c r="F376" s="7">
        <f>SUM(F371:F375)</f>
        <v>1628000</v>
      </c>
      <c r="G376" s="7">
        <f>SUM(G371:G375)</f>
        <v>1380000</v>
      </c>
      <c r="H376" s="7">
        <f>SUM(H371:H375)</f>
        <v>1380000</v>
      </c>
      <c r="I376" s="66">
        <f>SUM(I371:I375)</f>
        <v>1380000</v>
      </c>
      <c r="J376" s="126"/>
      <c r="K376" s="127"/>
      <c r="L376" s="127"/>
      <c r="M376" s="127"/>
      <c r="N376" s="127"/>
      <c r="O376" s="127"/>
      <c r="P376" s="128"/>
    </row>
    <row r="377" spans="1:16" s="15" customFormat="1" ht="17.100000000000001" customHeight="1" x14ac:dyDescent="0.25">
      <c r="A377" s="34"/>
      <c r="B377" s="125" t="s">
        <v>493</v>
      </c>
      <c r="C377" s="109"/>
      <c r="D377" s="109"/>
      <c r="E377" s="109"/>
      <c r="F377" s="109"/>
      <c r="G377" s="109"/>
      <c r="H377" s="109"/>
      <c r="I377" s="109"/>
      <c r="J377" s="109"/>
      <c r="K377" s="109"/>
      <c r="L377" s="109"/>
      <c r="M377" s="109"/>
      <c r="N377" s="109"/>
      <c r="O377" s="109"/>
      <c r="P377" s="110"/>
    </row>
    <row r="378" spans="1:16" s="15" customFormat="1" ht="15" customHeight="1" x14ac:dyDescent="0.25">
      <c r="A378" s="34"/>
      <c r="B378" s="115" t="s">
        <v>494</v>
      </c>
      <c r="C378" s="99"/>
      <c r="D378" s="99" t="s">
        <v>495</v>
      </c>
      <c r="E378" s="99"/>
      <c r="F378" s="9">
        <v>151000</v>
      </c>
      <c r="G378" s="9">
        <v>100000</v>
      </c>
      <c r="H378" s="9">
        <v>100000</v>
      </c>
      <c r="I378" s="63">
        <v>100000</v>
      </c>
      <c r="J378" s="12">
        <v>66.5</v>
      </c>
      <c r="K378" s="12">
        <v>45</v>
      </c>
      <c r="L378" s="98">
        <v>8</v>
      </c>
      <c r="M378" s="98">
        <v>8</v>
      </c>
      <c r="N378" s="101" t="s">
        <v>808</v>
      </c>
      <c r="O378" s="101"/>
      <c r="P378" s="84" t="s">
        <v>808</v>
      </c>
    </row>
    <row r="379" spans="1:16" s="15" customFormat="1" ht="15" customHeight="1" x14ac:dyDescent="0.25">
      <c r="A379" s="34"/>
      <c r="B379" s="113" t="s">
        <v>496</v>
      </c>
      <c r="C379" s="114"/>
      <c r="D379" s="114"/>
      <c r="E379" s="114"/>
      <c r="F379" s="7">
        <f>F378</f>
        <v>151000</v>
      </c>
      <c r="G379" s="7">
        <f>G378</f>
        <v>100000</v>
      </c>
      <c r="H379" s="7">
        <f>H378</f>
        <v>100000</v>
      </c>
      <c r="I379" s="66">
        <f>I378</f>
        <v>100000</v>
      </c>
      <c r="J379" s="126"/>
      <c r="K379" s="127"/>
      <c r="L379" s="127"/>
      <c r="M379" s="127"/>
      <c r="N379" s="127"/>
      <c r="O379" s="127"/>
      <c r="P379" s="128"/>
    </row>
    <row r="380" spans="1:16" s="15" customFormat="1" ht="17.100000000000001" customHeight="1" x14ac:dyDescent="0.25">
      <c r="A380" s="34"/>
      <c r="B380" s="125" t="s">
        <v>497</v>
      </c>
      <c r="C380" s="109"/>
      <c r="D380" s="109"/>
      <c r="E380" s="109"/>
      <c r="F380" s="109"/>
      <c r="G380" s="109"/>
      <c r="H380" s="109"/>
      <c r="I380" s="109"/>
      <c r="J380" s="109"/>
      <c r="K380" s="109"/>
      <c r="L380" s="109"/>
      <c r="M380" s="109"/>
      <c r="N380" s="109"/>
      <c r="O380" s="109"/>
      <c r="P380" s="110"/>
    </row>
    <row r="381" spans="1:16" s="15" customFormat="1" ht="15" customHeight="1" x14ac:dyDescent="0.25">
      <c r="A381" s="34"/>
      <c r="B381" s="115" t="s">
        <v>498</v>
      </c>
      <c r="C381" s="99"/>
      <c r="D381" s="99" t="s">
        <v>499</v>
      </c>
      <c r="E381" s="99"/>
      <c r="F381" s="8">
        <v>1466378</v>
      </c>
      <c r="G381" s="8">
        <v>300000</v>
      </c>
      <c r="H381" s="8">
        <v>300000</v>
      </c>
      <c r="I381" s="65">
        <v>300000</v>
      </c>
      <c r="J381" s="12">
        <v>77.5</v>
      </c>
      <c r="K381" s="12">
        <v>45</v>
      </c>
      <c r="L381" s="98">
        <v>8</v>
      </c>
      <c r="M381" s="98">
        <v>8</v>
      </c>
      <c r="N381" s="101" t="s">
        <v>808</v>
      </c>
      <c r="O381" s="101"/>
      <c r="P381" s="84" t="s">
        <v>808</v>
      </c>
    </row>
    <row r="382" spans="1:16" s="15" customFormat="1" ht="15" customHeight="1" x14ac:dyDescent="0.25">
      <c r="A382" s="34"/>
      <c r="B382" s="113" t="s">
        <v>500</v>
      </c>
      <c r="C382" s="114"/>
      <c r="D382" s="114"/>
      <c r="E382" s="114"/>
      <c r="F382" s="7">
        <f>F381</f>
        <v>1466378</v>
      </c>
      <c r="G382" s="7">
        <f>G381</f>
        <v>300000</v>
      </c>
      <c r="H382" s="7">
        <f>H381</f>
        <v>300000</v>
      </c>
      <c r="I382" s="66">
        <f>I381</f>
        <v>300000</v>
      </c>
      <c r="J382" s="126"/>
      <c r="K382" s="127"/>
      <c r="L382" s="127"/>
      <c r="M382" s="127"/>
      <c r="N382" s="127"/>
      <c r="O382" s="127"/>
      <c r="P382" s="128"/>
    </row>
    <row r="383" spans="1:16" s="15" customFormat="1" ht="17.100000000000001" customHeight="1" x14ac:dyDescent="0.25">
      <c r="A383" s="34"/>
      <c r="B383" s="125" t="s">
        <v>501</v>
      </c>
      <c r="C383" s="109"/>
      <c r="D383" s="109"/>
      <c r="E383" s="109"/>
      <c r="F383" s="109"/>
      <c r="G383" s="109"/>
      <c r="H383" s="109"/>
      <c r="I383" s="109"/>
      <c r="J383" s="109"/>
      <c r="K383" s="109"/>
      <c r="L383" s="109"/>
      <c r="M383" s="109"/>
      <c r="N383" s="109"/>
      <c r="O383" s="109"/>
      <c r="P383" s="110"/>
    </row>
    <row r="384" spans="1:16" s="15" customFormat="1" ht="15" customHeight="1" x14ac:dyDescent="0.25">
      <c r="A384" s="34"/>
      <c r="B384" s="115" t="s">
        <v>502</v>
      </c>
      <c r="C384" s="99"/>
      <c r="D384" s="99" t="s">
        <v>503</v>
      </c>
      <c r="E384" s="99"/>
      <c r="F384" s="8">
        <v>2250000</v>
      </c>
      <c r="G384" s="8">
        <v>350000</v>
      </c>
      <c r="H384" s="14">
        <v>339500</v>
      </c>
      <c r="I384" s="24">
        <v>339500</v>
      </c>
      <c r="J384" s="12">
        <v>73</v>
      </c>
      <c r="K384" s="12">
        <v>45</v>
      </c>
      <c r="L384" s="98">
        <v>8</v>
      </c>
      <c r="M384" s="98">
        <v>8</v>
      </c>
      <c r="N384" s="101" t="s">
        <v>808</v>
      </c>
      <c r="O384" s="101"/>
      <c r="P384" s="84" t="s">
        <v>808</v>
      </c>
    </row>
    <row r="385" spans="1:16" s="15" customFormat="1" ht="15" customHeight="1" x14ac:dyDescent="0.25">
      <c r="A385" s="34"/>
      <c r="B385" s="115" t="s">
        <v>504</v>
      </c>
      <c r="C385" s="99"/>
      <c r="D385" s="99" t="s">
        <v>505</v>
      </c>
      <c r="E385" s="99"/>
      <c r="F385" s="9">
        <v>43000</v>
      </c>
      <c r="G385" s="9">
        <v>19000</v>
      </c>
      <c r="H385" s="9">
        <v>19000</v>
      </c>
      <c r="I385" s="63">
        <v>19000</v>
      </c>
      <c r="J385" s="12">
        <v>71.5</v>
      </c>
      <c r="K385" s="12">
        <v>45</v>
      </c>
      <c r="L385" s="98">
        <v>8</v>
      </c>
      <c r="M385" s="98">
        <v>8</v>
      </c>
      <c r="N385" s="101" t="s">
        <v>808</v>
      </c>
      <c r="O385" s="101"/>
      <c r="P385" s="84" t="s">
        <v>808</v>
      </c>
    </row>
    <row r="386" spans="1:16" s="15" customFormat="1" ht="15" customHeight="1" x14ac:dyDescent="0.25">
      <c r="A386" s="34"/>
      <c r="B386" s="113" t="s">
        <v>506</v>
      </c>
      <c r="C386" s="114"/>
      <c r="D386" s="114"/>
      <c r="E386" s="114"/>
      <c r="F386" s="7">
        <f>SUM(F384:F385)</f>
        <v>2293000</v>
      </c>
      <c r="G386" s="7">
        <f>SUM(G384:G385)</f>
        <v>369000</v>
      </c>
      <c r="H386" s="7">
        <f>SUM(H384:H385)</f>
        <v>358500</v>
      </c>
      <c r="I386" s="66">
        <f>SUM(I384:I385)</f>
        <v>358500</v>
      </c>
      <c r="J386" s="126"/>
      <c r="K386" s="127"/>
      <c r="L386" s="127"/>
      <c r="M386" s="127"/>
      <c r="N386" s="127"/>
      <c r="O386" s="127"/>
      <c r="P386" s="128"/>
    </row>
    <row r="387" spans="1:16" s="15" customFormat="1" ht="17.100000000000001" customHeight="1" x14ac:dyDescent="0.25">
      <c r="A387" s="34"/>
      <c r="B387" s="125" t="s">
        <v>507</v>
      </c>
      <c r="C387" s="109"/>
      <c r="D387" s="109"/>
      <c r="E387" s="109"/>
      <c r="F387" s="109"/>
      <c r="G387" s="109"/>
      <c r="H387" s="109"/>
      <c r="I387" s="109"/>
      <c r="J387" s="109"/>
      <c r="K387" s="109"/>
      <c r="L387" s="109"/>
      <c r="M387" s="109"/>
      <c r="N387" s="109"/>
      <c r="O387" s="109"/>
      <c r="P387" s="110"/>
    </row>
    <row r="388" spans="1:16" s="15" customFormat="1" ht="15" customHeight="1" x14ac:dyDescent="0.25">
      <c r="A388" s="34"/>
      <c r="B388" s="115" t="s">
        <v>508</v>
      </c>
      <c r="C388" s="99"/>
      <c r="D388" s="99" t="s">
        <v>509</v>
      </c>
      <c r="E388" s="99"/>
      <c r="F388" s="9">
        <v>1032000</v>
      </c>
      <c r="G388" s="9">
        <v>850000</v>
      </c>
      <c r="H388" s="9">
        <v>850000</v>
      </c>
      <c r="I388" s="63">
        <v>850000</v>
      </c>
      <c r="J388" s="12">
        <v>91</v>
      </c>
      <c r="K388" s="12">
        <v>75</v>
      </c>
      <c r="L388" s="98">
        <v>8</v>
      </c>
      <c r="M388" s="98">
        <v>8</v>
      </c>
      <c r="N388" s="101" t="s">
        <v>808</v>
      </c>
      <c r="O388" s="101"/>
      <c r="P388" s="84" t="s">
        <v>808</v>
      </c>
    </row>
    <row r="389" spans="1:16" s="15" customFormat="1" ht="15" customHeight="1" x14ac:dyDescent="0.25">
      <c r="A389" s="34"/>
      <c r="B389" s="115" t="s">
        <v>510</v>
      </c>
      <c r="C389" s="99"/>
      <c r="D389" s="99" t="s">
        <v>511</v>
      </c>
      <c r="E389" s="99"/>
      <c r="F389" s="9">
        <v>34880</v>
      </c>
      <c r="G389" s="9">
        <v>31000</v>
      </c>
      <c r="H389" s="9">
        <v>31000</v>
      </c>
      <c r="I389" s="63">
        <v>31000</v>
      </c>
      <c r="J389" s="12">
        <v>81.5</v>
      </c>
      <c r="K389" s="12">
        <v>60</v>
      </c>
      <c r="L389" s="98">
        <v>8</v>
      </c>
      <c r="M389" s="98">
        <v>8</v>
      </c>
      <c r="N389" s="101" t="s">
        <v>808</v>
      </c>
      <c r="O389" s="101"/>
      <c r="P389" s="84" t="s">
        <v>808</v>
      </c>
    </row>
    <row r="390" spans="1:16" s="15" customFormat="1" ht="15" customHeight="1" x14ac:dyDescent="0.25">
      <c r="A390" s="34"/>
      <c r="B390" s="115" t="s">
        <v>512</v>
      </c>
      <c r="C390" s="99"/>
      <c r="D390" s="99" t="s">
        <v>513</v>
      </c>
      <c r="E390" s="99"/>
      <c r="F390" s="8">
        <v>810000</v>
      </c>
      <c r="G390" s="8">
        <v>200000</v>
      </c>
      <c r="H390" s="14">
        <v>0</v>
      </c>
      <c r="I390" s="24">
        <v>0</v>
      </c>
      <c r="J390" s="12"/>
      <c r="K390" s="12">
        <v>0</v>
      </c>
      <c r="L390" s="98">
        <v>8</v>
      </c>
      <c r="M390" s="98">
        <v>8</v>
      </c>
      <c r="N390" s="101" t="s">
        <v>808</v>
      </c>
      <c r="O390" s="101"/>
      <c r="P390" s="84" t="s">
        <v>808</v>
      </c>
    </row>
    <row r="391" spans="1:16" s="15" customFormat="1" ht="15" customHeight="1" x14ac:dyDescent="0.25">
      <c r="A391" s="34"/>
      <c r="B391" s="115" t="s">
        <v>514</v>
      </c>
      <c r="C391" s="99"/>
      <c r="D391" s="99" t="s">
        <v>515</v>
      </c>
      <c r="E391" s="99"/>
      <c r="F391" s="8">
        <v>1080000</v>
      </c>
      <c r="G391" s="8">
        <v>550000</v>
      </c>
      <c r="H391" s="14">
        <v>533500</v>
      </c>
      <c r="I391" s="24">
        <v>533500</v>
      </c>
      <c r="J391" s="12">
        <v>88.5</v>
      </c>
      <c r="K391" s="12">
        <v>65</v>
      </c>
      <c r="L391" s="98">
        <v>8</v>
      </c>
      <c r="M391" s="98">
        <v>8</v>
      </c>
      <c r="N391" s="101" t="s">
        <v>808</v>
      </c>
      <c r="O391" s="101"/>
      <c r="P391" s="84" t="s">
        <v>808</v>
      </c>
    </row>
    <row r="392" spans="1:16" s="15" customFormat="1" ht="15" customHeight="1" x14ac:dyDescent="0.25">
      <c r="A392" s="34"/>
      <c r="B392" s="115" t="s">
        <v>516</v>
      </c>
      <c r="C392" s="99"/>
      <c r="D392" s="99" t="s">
        <v>517</v>
      </c>
      <c r="E392" s="99"/>
      <c r="F392" s="9">
        <v>144130</v>
      </c>
      <c r="G392" s="9">
        <v>100000</v>
      </c>
      <c r="H392" s="9">
        <v>100000</v>
      </c>
      <c r="I392" s="63">
        <v>100000</v>
      </c>
      <c r="J392" s="12">
        <v>81.5</v>
      </c>
      <c r="K392" s="12">
        <v>55</v>
      </c>
      <c r="L392" s="98">
        <v>8</v>
      </c>
      <c r="M392" s="98">
        <v>8</v>
      </c>
      <c r="N392" s="101" t="s">
        <v>808</v>
      </c>
      <c r="O392" s="101"/>
      <c r="P392" s="84" t="s">
        <v>808</v>
      </c>
    </row>
    <row r="393" spans="1:16" s="15" customFormat="1" ht="15" customHeight="1" x14ac:dyDescent="0.25">
      <c r="A393" s="34"/>
      <c r="B393" s="115" t="s">
        <v>518</v>
      </c>
      <c r="C393" s="99"/>
      <c r="D393" s="99" t="s">
        <v>519</v>
      </c>
      <c r="E393" s="99"/>
      <c r="F393" s="9">
        <v>57590</v>
      </c>
      <c r="G393" s="9">
        <v>40000</v>
      </c>
      <c r="H393" s="9">
        <v>40000</v>
      </c>
      <c r="I393" s="63">
        <v>40000</v>
      </c>
      <c r="J393" s="12">
        <v>83</v>
      </c>
      <c r="K393" s="12">
        <v>60</v>
      </c>
      <c r="L393" s="98">
        <v>8</v>
      </c>
      <c r="M393" s="98">
        <v>8</v>
      </c>
      <c r="N393" s="101" t="s">
        <v>808</v>
      </c>
      <c r="O393" s="101"/>
      <c r="P393" s="84" t="s">
        <v>808</v>
      </c>
    </row>
    <row r="394" spans="1:16" s="15" customFormat="1" ht="15" customHeight="1" x14ac:dyDescent="0.25">
      <c r="A394" s="34"/>
      <c r="B394" s="113" t="s">
        <v>520</v>
      </c>
      <c r="C394" s="114"/>
      <c r="D394" s="114"/>
      <c r="E394" s="114"/>
      <c r="F394" s="7">
        <f>SUM(F388:F393)</f>
        <v>3158600</v>
      </c>
      <c r="G394" s="7">
        <f>SUM(G388:G393)</f>
        <v>1771000</v>
      </c>
      <c r="H394" s="7">
        <f>SUM(H388:H393)</f>
        <v>1554500</v>
      </c>
      <c r="I394" s="66">
        <f>SUM(I388:I393)</f>
        <v>1554500</v>
      </c>
      <c r="J394" s="126"/>
      <c r="K394" s="127"/>
      <c r="L394" s="127"/>
      <c r="M394" s="127"/>
      <c r="N394" s="127"/>
      <c r="O394" s="127"/>
      <c r="P394" s="128"/>
    </row>
    <row r="395" spans="1:16" s="15" customFormat="1" ht="17.100000000000001" customHeight="1" x14ac:dyDescent="0.25">
      <c r="A395" s="34"/>
      <c r="B395" s="125" t="s">
        <v>521</v>
      </c>
      <c r="C395" s="109"/>
      <c r="D395" s="109"/>
      <c r="E395" s="109"/>
      <c r="F395" s="109"/>
      <c r="G395" s="109"/>
      <c r="H395" s="109"/>
      <c r="I395" s="109"/>
      <c r="J395" s="109"/>
      <c r="K395" s="109"/>
      <c r="L395" s="109"/>
      <c r="M395" s="109"/>
      <c r="N395" s="109"/>
      <c r="O395" s="109"/>
      <c r="P395" s="110"/>
    </row>
    <row r="396" spans="1:16" s="15" customFormat="1" ht="15" customHeight="1" x14ac:dyDescent="0.25">
      <c r="A396" s="34"/>
      <c r="B396" s="115" t="s">
        <v>522</v>
      </c>
      <c r="C396" s="99"/>
      <c r="D396" s="99" t="s">
        <v>523</v>
      </c>
      <c r="E396" s="99"/>
      <c r="F396" s="9">
        <v>60116</v>
      </c>
      <c r="G396" s="9">
        <v>53200</v>
      </c>
      <c r="H396" s="9">
        <v>53200</v>
      </c>
      <c r="I396" s="63">
        <v>53200</v>
      </c>
      <c r="J396" s="12">
        <v>66.5</v>
      </c>
      <c r="K396" s="12">
        <v>45</v>
      </c>
      <c r="L396" s="98">
        <v>8</v>
      </c>
      <c r="M396" s="98">
        <v>8</v>
      </c>
      <c r="N396" s="101" t="s">
        <v>808</v>
      </c>
      <c r="O396" s="101"/>
      <c r="P396" s="84" t="s">
        <v>808</v>
      </c>
    </row>
    <row r="397" spans="1:16" s="15" customFormat="1" ht="15" customHeight="1" x14ac:dyDescent="0.25">
      <c r="A397" s="34"/>
      <c r="B397" s="115" t="s">
        <v>524</v>
      </c>
      <c r="C397" s="99"/>
      <c r="D397" s="99" t="s">
        <v>525</v>
      </c>
      <c r="E397" s="99"/>
      <c r="F397" s="8">
        <v>250000</v>
      </c>
      <c r="G397" s="8">
        <v>225000</v>
      </c>
      <c r="H397" s="14">
        <v>218250</v>
      </c>
      <c r="I397" s="24">
        <v>218250</v>
      </c>
      <c r="J397" s="12">
        <v>63.5</v>
      </c>
      <c r="K397" s="12">
        <v>50</v>
      </c>
      <c r="L397" s="98">
        <v>8</v>
      </c>
      <c r="M397" s="98">
        <v>8</v>
      </c>
      <c r="N397" s="101" t="s">
        <v>808</v>
      </c>
      <c r="O397" s="101"/>
      <c r="P397" s="84" t="s">
        <v>808</v>
      </c>
    </row>
    <row r="398" spans="1:16" s="15" customFormat="1" ht="15" customHeight="1" x14ac:dyDescent="0.25">
      <c r="A398" s="34"/>
      <c r="B398" s="113" t="s">
        <v>526</v>
      </c>
      <c r="C398" s="114"/>
      <c r="D398" s="114"/>
      <c r="E398" s="114"/>
      <c r="F398" s="7">
        <f>SUM(F396:F397)</f>
        <v>310116</v>
      </c>
      <c r="G398" s="7">
        <f>SUM(G396:G397)</f>
        <v>278200</v>
      </c>
      <c r="H398" s="7">
        <f>SUM(H396:H397)</f>
        <v>271450</v>
      </c>
      <c r="I398" s="66">
        <f>SUM(I396:I397)</f>
        <v>271450</v>
      </c>
      <c r="J398" s="126"/>
      <c r="K398" s="127"/>
      <c r="L398" s="127"/>
      <c r="M398" s="127"/>
      <c r="N398" s="127"/>
      <c r="O398" s="127"/>
      <c r="P398" s="128"/>
    </row>
    <row r="399" spans="1:16" s="15" customFormat="1" ht="17.100000000000001" customHeight="1" x14ac:dyDescent="0.25">
      <c r="A399" s="34"/>
      <c r="B399" s="125" t="s">
        <v>527</v>
      </c>
      <c r="C399" s="109"/>
      <c r="D399" s="109"/>
      <c r="E399" s="109"/>
      <c r="F399" s="109"/>
      <c r="G399" s="109"/>
      <c r="H399" s="109"/>
      <c r="I399" s="109"/>
      <c r="J399" s="109"/>
      <c r="K399" s="109"/>
      <c r="L399" s="109"/>
      <c r="M399" s="109"/>
      <c r="N399" s="109"/>
      <c r="O399" s="109"/>
      <c r="P399" s="110"/>
    </row>
    <row r="400" spans="1:16" s="15" customFormat="1" ht="15" customHeight="1" x14ac:dyDescent="0.25">
      <c r="A400" s="34"/>
      <c r="B400" s="115" t="s">
        <v>528</v>
      </c>
      <c r="C400" s="99"/>
      <c r="D400" s="99" t="s">
        <v>529</v>
      </c>
      <c r="E400" s="99"/>
      <c r="F400" s="9">
        <v>34750</v>
      </c>
      <c r="G400" s="9">
        <v>31000</v>
      </c>
      <c r="H400" s="9">
        <v>31000</v>
      </c>
      <c r="I400" s="63">
        <v>31000</v>
      </c>
      <c r="J400" s="12">
        <v>66.5</v>
      </c>
      <c r="K400" s="12">
        <v>45</v>
      </c>
      <c r="L400" s="98">
        <v>8</v>
      </c>
      <c r="M400" s="98">
        <v>8</v>
      </c>
      <c r="N400" s="101" t="s">
        <v>808</v>
      </c>
      <c r="O400" s="101"/>
      <c r="P400" s="84" t="s">
        <v>808</v>
      </c>
    </row>
    <row r="401" spans="1:16" s="15" customFormat="1" ht="15" customHeight="1" x14ac:dyDescent="0.25">
      <c r="A401" s="34"/>
      <c r="B401" s="115" t="s">
        <v>530</v>
      </c>
      <c r="C401" s="99"/>
      <c r="D401" s="99" t="s">
        <v>531</v>
      </c>
      <c r="E401" s="99"/>
      <c r="F401" s="8">
        <v>250000</v>
      </c>
      <c r="G401" s="8">
        <v>225000</v>
      </c>
      <c r="H401" s="14">
        <v>218250</v>
      </c>
      <c r="I401" s="24">
        <v>218250</v>
      </c>
      <c r="J401" s="12">
        <v>72.5</v>
      </c>
      <c r="K401" s="12">
        <v>45</v>
      </c>
      <c r="L401" s="98">
        <v>8</v>
      </c>
      <c r="M401" s="98">
        <v>8</v>
      </c>
      <c r="N401" s="101" t="s">
        <v>808</v>
      </c>
      <c r="O401" s="101"/>
      <c r="P401" s="84" t="s">
        <v>808</v>
      </c>
    </row>
    <row r="402" spans="1:16" s="15" customFormat="1" ht="15" customHeight="1" x14ac:dyDescent="0.25">
      <c r="A402" s="34"/>
      <c r="B402" s="115" t="s">
        <v>532</v>
      </c>
      <c r="C402" s="99"/>
      <c r="D402" s="99" t="s">
        <v>533</v>
      </c>
      <c r="E402" s="99"/>
      <c r="F402" s="9">
        <v>40000</v>
      </c>
      <c r="G402" s="9">
        <v>40000</v>
      </c>
      <c r="H402" s="9">
        <v>0</v>
      </c>
      <c r="I402" s="63">
        <v>0</v>
      </c>
      <c r="J402" s="12">
        <v>0</v>
      </c>
      <c r="K402" s="12">
        <v>0</v>
      </c>
      <c r="L402" s="98">
        <v>8</v>
      </c>
      <c r="M402" s="98">
        <v>8</v>
      </c>
      <c r="N402" s="101" t="s">
        <v>808</v>
      </c>
      <c r="O402" s="101"/>
      <c r="P402" s="84" t="s">
        <v>808</v>
      </c>
    </row>
    <row r="403" spans="1:16" s="15" customFormat="1" ht="15" customHeight="1" x14ac:dyDescent="0.25">
      <c r="A403" s="34"/>
      <c r="B403" s="113" t="s">
        <v>534</v>
      </c>
      <c r="C403" s="114"/>
      <c r="D403" s="114"/>
      <c r="E403" s="114"/>
      <c r="F403" s="7">
        <f>SUM(F400:F402)</f>
        <v>324750</v>
      </c>
      <c r="G403" s="7">
        <f>SUM(G400:G402)</f>
        <v>296000</v>
      </c>
      <c r="H403" s="7">
        <f>SUM(H400:H402)</f>
        <v>249250</v>
      </c>
      <c r="I403" s="66">
        <f>SUM(I400:I402)</f>
        <v>249250</v>
      </c>
      <c r="J403" s="126"/>
      <c r="K403" s="127"/>
      <c r="L403" s="127"/>
      <c r="M403" s="127"/>
      <c r="N403" s="127"/>
      <c r="O403" s="127"/>
      <c r="P403" s="128"/>
    </row>
    <row r="404" spans="1:16" s="15" customFormat="1" ht="17.100000000000001" customHeight="1" x14ac:dyDescent="0.25">
      <c r="A404" s="34"/>
      <c r="B404" s="125" t="s">
        <v>535</v>
      </c>
      <c r="C404" s="109"/>
      <c r="D404" s="109"/>
      <c r="E404" s="109"/>
      <c r="F404" s="109"/>
      <c r="G404" s="109"/>
      <c r="H404" s="109"/>
      <c r="I404" s="109"/>
      <c r="J404" s="109"/>
      <c r="K404" s="109"/>
      <c r="L404" s="109"/>
      <c r="M404" s="109"/>
      <c r="N404" s="109"/>
      <c r="O404" s="109"/>
      <c r="P404" s="110"/>
    </row>
    <row r="405" spans="1:16" s="15" customFormat="1" ht="15" customHeight="1" x14ac:dyDescent="0.25">
      <c r="A405" s="34"/>
      <c r="B405" s="115" t="s">
        <v>536</v>
      </c>
      <c r="C405" s="99"/>
      <c r="D405" s="99" t="s">
        <v>537</v>
      </c>
      <c r="E405" s="99"/>
      <c r="F405" s="8">
        <v>260000</v>
      </c>
      <c r="G405" s="8">
        <v>100000</v>
      </c>
      <c r="H405" s="14">
        <v>0</v>
      </c>
      <c r="I405" s="24">
        <v>0</v>
      </c>
      <c r="J405" s="12">
        <v>79</v>
      </c>
      <c r="K405" s="12">
        <v>35</v>
      </c>
      <c r="L405" s="98">
        <v>8</v>
      </c>
      <c r="M405" s="98">
        <v>8</v>
      </c>
      <c r="N405" s="101" t="s">
        <v>808</v>
      </c>
      <c r="O405" s="101"/>
      <c r="P405" s="84" t="s">
        <v>808</v>
      </c>
    </row>
    <row r="406" spans="1:16" s="15" customFormat="1" ht="15" customHeight="1" x14ac:dyDescent="0.25">
      <c r="A406" s="34"/>
      <c r="B406" s="113" t="s">
        <v>538</v>
      </c>
      <c r="C406" s="114"/>
      <c r="D406" s="114"/>
      <c r="E406" s="114"/>
      <c r="F406" s="7">
        <f>F405</f>
        <v>260000</v>
      </c>
      <c r="G406" s="7">
        <f>G405</f>
        <v>100000</v>
      </c>
      <c r="H406" s="7">
        <f>H405</f>
        <v>0</v>
      </c>
      <c r="I406" s="66">
        <f>I405</f>
        <v>0</v>
      </c>
      <c r="J406" s="126"/>
      <c r="K406" s="127"/>
      <c r="L406" s="127"/>
      <c r="M406" s="127"/>
      <c r="N406" s="127"/>
      <c r="O406" s="127"/>
      <c r="P406" s="128"/>
    </row>
    <row r="407" spans="1:16" s="15" customFormat="1" ht="17.100000000000001" customHeight="1" x14ac:dyDescent="0.25">
      <c r="A407" s="34"/>
      <c r="B407" s="125" t="s">
        <v>539</v>
      </c>
      <c r="C407" s="109"/>
      <c r="D407" s="109"/>
      <c r="E407" s="109"/>
      <c r="F407" s="109"/>
      <c r="G407" s="109"/>
      <c r="H407" s="109"/>
      <c r="I407" s="109"/>
      <c r="J407" s="109"/>
      <c r="K407" s="109"/>
      <c r="L407" s="109"/>
      <c r="M407" s="109"/>
      <c r="N407" s="109"/>
      <c r="O407" s="109"/>
      <c r="P407" s="110"/>
    </row>
    <row r="408" spans="1:16" s="15" customFormat="1" ht="15" customHeight="1" x14ac:dyDescent="0.25">
      <c r="A408" s="34"/>
      <c r="B408" s="115" t="s">
        <v>540</v>
      </c>
      <c r="C408" s="99"/>
      <c r="D408" s="99" t="s">
        <v>541</v>
      </c>
      <c r="E408" s="99"/>
      <c r="F408" s="8">
        <v>373000</v>
      </c>
      <c r="G408" s="8">
        <v>198000</v>
      </c>
      <c r="H408" s="8">
        <v>192060</v>
      </c>
      <c r="I408" s="65">
        <v>192060</v>
      </c>
      <c r="J408" s="12">
        <v>77.5</v>
      </c>
      <c r="K408" s="12">
        <v>55</v>
      </c>
      <c r="L408" s="98">
        <v>8</v>
      </c>
      <c r="M408" s="98">
        <v>8</v>
      </c>
      <c r="N408" s="101" t="s">
        <v>808</v>
      </c>
      <c r="O408" s="101"/>
      <c r="P408" s="84" t="s">
        <v>808</v>
      </c>
    </row>
    <row r="409" spans="1:16" s="15" customFormat="1" ht="15" customHeight="1" x14ac:dyDescent="0.25">
      <c r="A409" s="34"/>
      <c r="B409" s="113" t="s">
        <v>542</v>
      </c>
      <c r="C409" s="114"/>
      <c r="D409" s="114"/>
      <c r="E409" s="114"/>
      <c r="F409" s="7">
        <f>F408</f>
        <v>373000</v>
      </c>
      <c r="G409" s="7">
        <f>G408</f>
        <v>198000</v>
      </c>
      <c r="H409" s="7">
        <f>H408</f>
        <v>192060</v>
      </c>
      <c r="I409" s="66">
        <f>I408</f>
        <v>192060</v>
      </c>
      <c r="J409" s="11" t="s">
        <v>13</v>
      </c>
      <c r="K409" s="12" t="s">
        <v>13</v>
      </c>
      <c r="L409" s="98">
        <v>8</v>
      </c>
      <c r="M409" s="98">
        <v>8</v>
      </c>
      <c r="N409" s="101" t="s">
        <v>808</v>
      </c>
      <c r="O409" s="101"/>
      <c r="P409" s="84" t="s">
        <v>808</v>
      </c>
    </row>
    <row r="410" spans="1:16" s="15" customFormat="1" ht="17.100000000000001" customHeight="1" x14ac:dyDescent="0.25">
      <c r="A410" s="34"/>
      <c r="B410" s="125" t="s">
        <v>543</v>
      </c>
      <c r="C410" s="109"/>
      <c r="D410" s="109"/>
      <c r="E410" s="109"/>
      <c r="F410" s="109"/>
      <c r="G410" s="109"/>
      <c r="H410" s="109"/>
      <c r="I410" s="109"/>
      <c r="J410" s="109"/>
      <c r="K410" s="109"/>
      <c r="L410" s="109"/>
      <c r="M410" s="109"/>
      <c r="N410" s="109"/>
      <c r="O410" s="109"/>
      <c r="P410" s="110"/>
    </row>
    <row r="411" spans="1:16" s="15" customFormat="1" ht="15" customHeight="1" x14ac:dyDescent="0.25">
      <c r="A411" s="34"/>
      <c r="B411" s="115" t="s">
        <v>544</v>
      </c>
      <c r="C411" s="99"/>
      <c r="D411" s="99" t="s">
        <v>545</v>
      </c>
      <c r="E411" s="99"/>
      <c r="F411" s="8">
        <v>300000</v>
      </c>
      <c r="G411" s="8">
        <v>270000</v>
      </c>
      <c r="H411" s="14">
        <v>83420</v>
      </c>
      <c r="I411" s="24">
        <v>83420</v>
      </c>
      <c r="J411" s="12">
        <v>67.5</v>
      </c>
      <c r="K411" s="12">
        <v>40</v>
      </c>
      <c r="L411" s="98">
        <v>8</v>
      </c>
      <c r="M411" s="98">
        <v>8</v>
      </c>
      <c r="N411" s="101" t="s">
        <v>808</v>
      </c>
      <c r="O411" s="101"/>
      <c r="P411" s="84" t="s">
        <v>808</v>
      </c>
    </row>
    <row r="412" spans="1:16" s="15" customFormat="1" ht="15" customHeight="1" x14ac:dyDescent="0.25">
      <c r="A412" s="34"/>
      <c r="B412" s="113" t="s">
        <v>546</v>
      </c>
      <c r="C412" s="114"/>
      <c r="D412" s="114"/>
      <c r="E412" s="114"/>
      <c r="F412" s="7">
        <f>F411</f>
        <v>300000</v>
      </c>
      <c r="G412" s="7">
        <f>G411</f>
        <v>270000</v>
      </c>
      <c r="H412" s="7">
        <f>H411</f>
        <v>83420</v>
      </c>
      <c r="I412" s="66">
        <f>I411</f>
        <v>83420</v>
      </c>
      <c r="J412" s="126"/>
      <c r="K412" s="127"/>
      <c r="L412" s="127"/>
      <c r="M412" s="127"/>
      <c r="N412" s="127"/>
      <c r="O412" s="127"/>
      <c r="P412" s="128"/>
    </row>
    <row r="413" spans="1:16" s="15" customFormat="1" ht="17.100000000000001" customHeight="1" x14ac:dyDescent="0.25">
      <c r="A413" s="34"/>
      <c r="B413" s="125" t="s">
        <v>547</v>
      </c>
      <c r="C413" s="109"/>
      <c r="D413" s="109"/>
      <c r="E413" s="109"/>
      <c r="F413" s="109"/>
      <c r="G413" s="109"/>
      <c r="H413" s="109"/>
      <c r="I413" s="109"/>
      <c r="J413" s="109"/>
      <c r="K413" s="109"/>
      <c r="L413" s="109"/>
      <c r="M413" s="109"/>
      <c r="N413" s="109"/>
      <c r="O413" s="109"/>
      <c r="P413" s="110"/>
    </row>
    <row r="414" spans="1:16" s="15" customFormat="1" ht="15" customHeight="1" x14ac:dyDescent="0.25">
      <c r="A414" s="34"/>
      <c r="B414" s="115" t="s">
        <v>548</v>
      </c>
      <c r="C414" s="99"/>
      <c r="D414" s="99" t="s">
        <v>549</v>
      </c>
      <c r="E414" s="99"/>
      <c r="F414" s="9">
        <v>63280</v>
      </c>
      <c r="G414" s="9">
        <v>56940</v>
      </c>
      <c r="H414" s="9">
        <v>56940</v>
      </c>
      <c r="I414" s="63">
        <v>56940</v>
      </c>
      <c r="J414" s="12">
        <v>63.5</v>
      </c>
      <c r="K414" s="12">
        <v>50</v>
      </c>
      <c r="L414" s="98">
        <v>8</v>
      </c>
      <c r="M414" s="98">
        <v>8</v>
      </c>
      <c r="N414" s="101" t="s">
        <v>808</v>
      </c>
      <c r="O414" s="101"/>
      <c r="P414" s="84" t="s">
        <v>808</v>
      </c>
    </row>
    <row r="415" spans="1:16" s="15" customFormat="1" ht="15" customHeight="1" x14ac:dyDescent="0.25">
      <c r="A415" s="34"/>
      <c r="B415" s="115" t="s">
        <v>550</v>
      </c>
      <c r="C415" s="99"/>
      <c r="D415" s="99" t="s">
        <v>551</v>
      </c>
      <c r="E415" s="99"/>
      <c r="F415" s="9">
        <v>99700</v>
      </c>
      <c r="G415" s="9">
        <v>77200</v>
      </c>
      <c r="H415" s="9">
        <v>77200</v>
      </c>
      <c r="I415" s="63">
        <v>77200</v>
      </c>
      <c r="J415" s="12">
        <v>67.5</v>
      </c>
      <c r="K415" s="12">
        <v>45</v>
      </c>
      <c r="L415" s="98">
        <v>8</v>
      </c>
      <c r="M415" s="98">
        <v>8</v>
      </c>
      <c r="N415" s="101" t="s">
        <v>808</v>
      </c>
      <c r="O415" s="101"/>
      <c r="P415" s="84" t="s">
        <v>808</v>
      </c>
    </row>
    <row r="416" spans="1:16" s="15" customFormat="1" ht="15" customHeight="1" x14ac:dyDescent="0.25">
      <c r="A416" s="34"/>
      <c r="B416" s="113" t="s">
        <v>552</v>
      </c>
      <c r="C416" s="114"/>
      <c r="D416" s="114"/>
      <c r="E416" s="114"/>
      <c r="F416" s="7">
        <f>SUM(F414:F415)</f>
        <v>162980</v>
      </c>
      <c r="G416" s="7">
        <f>SUM(G414:G415)</f>
        <v>134140</v>
      </c>
      <c r="H416" s="7">
        <f>SUM(H414:H415)</f>
        <v>134140</v>
      </c>
      <c r="I416" s="66">
        <f>SUM(I414:I415)</f>
        <v>134140</v>
      </c>
      <c r="J416" s="126"/>
      <c r="K416" s="127"/>
      <c r="L416" s="127"/>
      <c r="M416" s="127"/>
      <c r="N416" s="127"/>
      <c r="O416" s="127"/>
      <c r="P416" s="128"/>
    </row>
    <row r="417" spans="1:16" s="15" customFormat="1" ht="17.100000000000001" customHeight="1" x14ac:dyDescent="0.25">
      <c r="A417" s="34"/>
      <c r="B417" s="125" t="s">
        <v>553</v>
      </c>
      <c r="C417" s="109"/>
      <c r="D417" s="109"/>
      <c r="E417" s="109"/>
      <c r="F417" s="109"/>
      <c r="G417" s="109"/>
      <c r="H417" s="109"/>
      <c r="I417" s="109"/>
      <c r="J417" s="109"/>
      <c r="K417" s="109"/>
      <c r="L417" s="109"/>
      <c r="M417" s="109"/>
      <c r="N417" s="109"/>
      <c r="O417" s="109"/>
      <c r="P417" s="110"/>
    </row>
    <row r="418" spans="1:16" s="15" customFormat="1" ht="15" customHeight="1" x14ac:dyDescent="0.25">
      <c r="A418" s="34"/>
      <c r="B418" s="115" t="s">
        <v>554</v>
      </c>
      <c r="C418" s="99"/>
      <c r="D418" s="99" t="s">
        <v>555</v>
      </c>
      <c r="E418" s="99"/>
      <c r="F418" s="9">
        <v>146000</v>
      </c>
      <c r="G418" s="9">
        <v>89000</v>
      </c>
      <c r="H418" s="9">
        <v>89000</v>
      </c>
      <c r="I418" s="63">
        <v>89000</v>
      </c>
      <c r="J418" s="12">
        <v>74.5</v>
      </c>
      <c r="K418" s="12">
        <v>55</v>
      </c>
      <c r="L418" s="98">
        <v>8</v>
      </c>
      <c r="M418" s="98">
        <v>8</v>
      </c>
      <c r="N418" s="101" t="s">
        <v>808</v>
      </c>
      <c r="O418" s="101"/>
      <c r="P418" s="84" t="s">
        <v>808</v>
      </c>
    </row>
    <row r="419" spans="1:16" s="15" customFormat="1" ht="15" customHeight="1" x14ac:dyDescent="0.25">
      <c r="A419" s="34"/>
      <c r="B419" s="115" t="s">
        <v>556</v>
      </c>
      <c r="C419" s="99"/>
      <c r="D419" s="99" t="s">
        <v>557</v>
      </c>
      <c r="E419" s="99"/>
      <c r="F419" s="9">
        <v>65000</v>
      </c>
      <c r="G419" s="9">
        <v>56000</v>
      </c>
      <c r="H419" s="9">
        <v>56000</v>
      </c>
      <c r="I419" s="63">
        <v>56000</v>
      </c>
      <c r="J419" s="12">
        <v>67.5</v>
      </c>
      <c r="K419" s="12">
        <v>50</v>
      </c>
      <c r="L419" s="98">
        <v>8</v>
      </c>
      <c r="M419" s="98">
        <v>8</v>
      </c>
      <c r="N419" s="101" t="s">
        <v>808</v>
      </c>
      <c r="O419" s="101"/>
      <c r="P419" s="84" t="s">
        <v>808</v>
      </c>
    </row>
    <row r="420" spans="1:16" s="15" customFormat="1" ht="15" customHeight="1" x14ac:dyDescent="0.25">
      <c r="A420" s="34"/>
      <c r="B420" s="115" t="s">
        <v>558</v>
      </c>
      <c r="C420" s="99"/>
      <c r="D420" s="99" t="s">
        <v>559</v>
      </c>
      <c r="E420" s="99"/>
      <c r="F420" s="9">
        <v>109900</v>
      </c>
      <c r="G420" s="9">
        <v>70000</v>
      </c>
      <c r="H420" s="9">
        <v>70000</v>
      </c>
      <c r="I420" s="63">
        <v>70000</v>
      </c>
      <c r="J420" s="12">
        <v>71.5</v>
      </c>
      <c r="K420" s="12">
        <v>55</v>
      </c>
      <c r="L420" s="98">
        <v>8</v>
      </c>
      <c r="M420" s="98">
        <v>8</v>
      </c>
      <c r="N420" s="101" t="s">
        <v>808</v>
      </c>
      <c r="O420" s="101"/>
      <c r="P420" s="84" t="s">
        <v>808</v>
      </c>
    </row>
    <row r="421" spans="1:16" s="15" customFormat="1" ht="15" customHeight="1" x14ac:dyDescent="0.25">
      <c r="A421" s="34"/>
      <c r="B421" s="115" t="s">
        <v>560</v>
      </c>
      <c r="C421" s="99"/>
      <c r="D421" s="99" t="s">
        <v>561</v>
      </c>
      <c r="E421" s="99"/>
      <c r="F421" s="9">
        <v>50200</v>
      </c>
      <c r="G421" s="9">
        <v>33000</v>
      </c>
      <c r="H421" s="9">
        <v>33000</v>
      </c>
      <c r="I421" s="63">
        <v>33000</v>
      </c>
      <c r="J421" s="12">
        <v>70</v>
      </c>
      <c r="K421" s="12">
        <v>45</v>
      </c>
      <c r="L421" s="98">
        <v>8</v>
      </c>
      <c r="M421" s="98">
        <v>8</v>
      </c>
      <c r="N421" s="101" t="s">
        <v>808</v>
      </c>
      <c r="O421" s="101"/>
      <c r="P421" s="84" t="s">
        <v>808</v>
      </c>
    </row>
    <row r="422" spans="1:16" s="15" customFormat="1" ht="15" customHeight="1" x14ac:dyDescent="0.25">
      <c r="A422" s="34"/>
      <c r="B422" s="113" t="s">
        <v>562</v>
      </c>
      <c r="C422" s="114"/>
      <c r="D422" s="114"/>
      <c r="E422" s="114"/>
      <c r="F422" s="7">
        <f>SUM(F418:F421)</f>
        <v>371100</v>
      </c>
      <c r="G422" s="7">
        <f>SUM(G418:G421)</f>
        <v>248000</v>
      </c>
      <c r="H422" s="7">
        <f>SUM(H418:H421)</f>
        <v>248000</v>
      </c>
      <c r="I422" s="66">
        <f>SUM(I418:I421)</f>
        <v>248000</v>
      </c>
      <c r="J422" s="126"/>
      <c r="K422" s="127"/>
      <c r="L422" s="127"/>
      <c r="M422" s="127"/>
      <c r="N422" s="127"/>
      <c r="O422" s="127"/>
      <c r="P422" s="128"/>
    </row>
    <row r="423" spans="1:16" s="15" customFormat="1" ht="17.100000000000001" customHeight="1" x14ac:dyDescent="0.25">
      <c r="A423" s="34"/>
      <c r="B423" s="125" t="s">
        <v>563</v>
      </c>
      <c r="C423" s="109"/>
      <c r="D423" s="109"/>
      <c r="E423" s="109"/>
      <c r="F423" s="109"/>
      <c r="G423" s="109"/>
      <c r="H423" s="109"/>
      <c r="I423" s="109"/>
      <c r="J423" s="109"/>
      <c r="K423" s="109"/>
      <c r="L423" s="109"/>
      <c r="M423" s="109"/>
      <c r="N423" s="109"/>
      <c r="O423" s="109"/>
      <c r="P423" s="110"/>
    </row>
    <row r="424" spans="1:16" s="15" customFormat="1" ht="15" customHeight="1" x14ac:dyDescent="0.25">
      <c r="A424" s="34"/>
      <c r="B424" s="115" t="s">
        <v>564</v>
      </c>
      <c r="C424" s="99"/>
      <c r="D424" s="99" t="s">
        <v>565</v>
      </c>
      <c r="E424" s="99"/>
      <c r="F424" s="8">
        <v>513614</v>
      </c>
      <c r="G424" s="8">
        <v>350000</v>
      </c>
      <c r="H424" s="14">
        <v>339500</v>
      </c>
      <c r="I424" s="24">
        <v>339500</v>
      </c>
      <c r="J424" s="12">
        <v>68</v>
      </c>
      <c r="K424" s="12">
        <v>40</v>
      </c>
      <c r="L424" s="98">
        <v>8</v>
      </c>
      <c r="M424" s="98">
        <v>8</v>
      </c>
      <c r="N424" s="101" t="s">
        <v>808</v>
      </c>
      <c r="O424" s="101"/>
      <c r="P424" s="84" t="s">
        <v>808</v>
      </c>
    </row>
    <row r="425" spans="1:16" s="15" customFormat="1" ht="15" customHeight="1" x14ac:dyDescent="0.25">
      <c r="A425" s="34"/>
      <c r="B425" s="113" t="s">
        <v>566</v>
      </c>
      <c r="C425" s="114"/>
      <c r="D425" s="114"/>
      <c r="E425" s="114"/>
      <c r="F425" s="7">
        <f>F424</f>
        <v>513614</v>
      </c>
      <c r="G425" s="7">
        <f>G424</f>
        <v>350000</v>
      </c>
      <c r="H425" s="7">
        <f>H424</f>
        <v>339500</v>
      </c>
      <c r="I425" s="66">
        <f>I424</f>
        <v>339500</v>
      </c>
      <c r="J425" s="126"/>
      <c r="K425" s="127"/>
      <c r="L425" s="127"/>
      <c r="M425" s="127"/>
      <c r="N425" s="127"/>
      <c r="O425" s="127"/>
      <c r="P425" s="128"/>
    </row>
    <row r="426" spans="1:16" s="15" customFormat="1" ht="17.100000000000001" customHeight="1" x14ac:dyDescent="0.25">
      <c r="A426" s="34"/>
      <c r="B426" s="125" t="s">
        <v>567</v>
      </c>
      <c r="C426" s="109"/>
      <c r="D426" s="109"/>
      <c r="E426" s="109"/>
      <c r="F426" s="109"/>
      <c r="G426" s="109"/>
      <c r="H426" s="109"/>
      <c r="I426" s="109"/>
      <c r="J426" s="109"/>
      <c r="K426" s="109"/>
      <c r="L426" s="109"/>
      <c r="M426" s="109"/>
      <c r="N426" s="109"/>
      <c r="O426" s="109"/>
      <c r="P426" s="110"/>
    </row>
    <row r="427" spans="1:16" s="15" customFormat="1" ht="15" customHeight="1" x14ac:dyDescent="0.25">
      <c r="A427" s="34"/>
      <c r="B427" s="115" t="s">
        <v>568</v>
      </c>
      <c r="C427" s="99"/>
      <c r="D427" s="99" t="s">
        <v>569</v>
      </c>
      <c r="E427" s="99"/>
      <c r="F427" s="9">
        <v>80000</v>
      </c>
      <c r="G427" s="9">
        <v>70000</v>
      </c>
      <c r="H427" s="25">
        <v>0</v>
      </c>
      <c r="I427" s="68">
        <v>0</v>
      </c>
      <c r="J427" s="12">
        <v>72.5</v>
      </c>
      <c r="K427" s="12">
        <v>30</v>
      </c>
      <c r="L427" s="98">
        <v>8</v>
      </c>
      <c r="M427" s="98">
        <v>8</v>
      </c>
      <c r="N427" s="101" t="s">
        <v>808</v>
      </c>
      <c r="O427" s="101"/>
      <c r="P427" s="84" t="s">
        <v>808</v>
      </c>
    </row>
    <row r="428" spans="1:16" s="15" customFormat="1" ht="15" customHeight="1" x14ac:dyDescent="0.25">
      <c r="A428" s="34"/>
      <c r="B428" s="115" t="s">
        <v>570</v>
      </c>
      <c r="C428" s="99"/>
      <c r="D428" s="99" t="s">
        <v>571</v>
      </c>
      <c r="E428" s="99"/>
      <c r="F428" s="8">
        <v>296000</v>
      </c>
      <c r="G428" s="8">
        <v>260000</v>
      </c>
      <c r="H428" s="14">
        <v>252200</v>
      </c>
      <c r="I428" s="24">
        <v>252200</v>
      </c>
      <c r="J428" s="12">
        <v>70.5</v>
      </c>
      <c r="K428" s="12">
        <v>45</v>
      </c>
      <c r="L428" s="98">
        <v>8</v>
      </c>
      <c r="M428" s="98">
        <v>8</v>
      </c>
      <c r="N428" s="101" t="s">
        <v>808</v>
      </c>
      <c r="O428" s="101"/>
      <c r="P428" s="84" t="s">
        <v>808</v>
      </c>
    </row>
    <row r="429" spans="1:16" s="15" customFormat="1" ht="15.75" customHeight="1" thickBot="1" x14ac:dyDescent="0.3">
      <c r="A429" s="34"/>
      <c r="B429" s="121" t="s">
        <v>572</v>
      </c>
      <c r="C429" s="122"/>
      <c r="D429" s="122"/>
      <c r="E429" s="122"/>
      <c r="F429" s="36">
        <f>SUM(F427:F428)</f>
        <v>376000</v>
      </c>
      <c r="G429" s="36">
        <f>SUM(G427:G428)</f>
        <v>330000</v>
      </c>
      <c r="H429" s="36">
        <f>SUM(H427:H428)</f>
        <v>252200</v>
      </c>
      <c r="I429" s="59">
        <f>SUM(I427:I428)</f>
        <v>252200</v>
      </c>
      <c r="J429" s="46"/>
      <c r="K429" s="43"/>
      <c r="L429" s="43"/>
      <c r="M429" s="43"/>
      <c r="N429" s="43"/>
      <c r="O429" s="93"/>
      <c r="P429" s="85"/>
    </row>
    <row r="430" spans="1:16" s="15" customFormat="1" ht="15" customHeight="1" x14ac:dyDescent="0.25">
      <c r="A430" s="34"/>
      <c r="B430" s="123" t="s">
        <v>795</v>
      </c>
      <c r="C430" s="124"/>
      <c r="D430" s="124"/>
      <c r="E430" s="124"/>
      <c r="F430" s="42">
        <f>F381+F384+F390+F391+F397+F401+F405+F408+F411+F424+F428</f>
        <v>7848992</v>
      </c>
      <c r="G430" s="42">
        <f>G381+G384+G390+G391+G397+G401+G405+G408+G411+G424+G428</f>
        <v>3028000</v>
      </c>
      <c r="H430" s="42">
        <f>H381+H384+H390+H391+H397+H401+H405+H408+H411+H424+H428</f>
        <v>2476680</v>
      </c>
      <c r="I430" s="60">
        <f>I381+I384+I390+I391+I397+I401+I405+I408+I411+I424+I428</f>
        <v>2476680</v>
      </c>
      <c r="J430" s="144"/>
      <c r="K430" s="144"/>
      <c r="L430" s="144"/>
      <c r="M430" s="144"/>
      <c r="N430" s="144"/>
      <c r="O430" s="144"/>
      <c r="P430" s="145"/>
    </row>
    <row r="431" spans="1:16" s="15" customFormat="1" ht="15" customHeight="1" x14ac:dyDescent="0.25">
      <c r="A431" s="34"/>
      <c r="B431" s="119" t="s">
        <v>794</v>
      </c>
      <c r="C431" s="120"/>
      <c r="D431" s="120"/>
      <c r="E431" s="120"/>
      <c r="F431" s="23">
        <f>F371+F372+F373+F374+F375+F378+F385+F388+F389+F392+F393+F396+F400+F402+F414+F415+F418+F419+F420+F421+F427</f>
        <v>3839546</v>
      </c>
      <c r="G431" s="23">
        <f>G371+G372+G373+G374+G375+G378+G385+G388+G389+G392+G393+G396+G400+G402+G414+G415+G418+G419+G420+G421+G427</f>
        <v>3096340</v>
      </c>
      <c r="H431" s="23">
        <f>H371+H372+H373+H374+H375+H378+H385+H388+H389+H392+H393+H396+H400+H402+H414+H415+H418+H419+H420+H421+H427</f>
        <v>2986340</v>
      </c>
      <c r="I431" s="61">
        <f>I371+I372+I373+I374+I375+I378+I385+I388+I389+I392+I393+I396+I400+I402+I414+I415+I418+I419+I420+I421+I427</f>
        <v>2986340</v>
      </c>
      <c r="J431" s="144"/>
      <c r="K431" s="144"/>
      <c r="L431" s="144"/>
      <c r="M431" s="144"/>
      <c r="N431" s="144"/>
      <c r="O431" s="144"/>
      <c r="P431" s="145"/>
    </row>
    <row r="432" spans="1:16" s="15" customFormat="1" ht="15.75" customHeight="1" thickBot="1" x14ac:dyDescent="0.3">
      <c r="A432" s="34"/>
      <c r="B432" s="121" t="s">
        <v>573</v>
      </c>
      <c r="C432" s="122"/>
      <c r="D432" s="122"/>
      <c r="E432" s="122"/>
      <c r="F432" s="32">
        <f>F376+F379+F382+F386+F394+F398+F403+F406+F409+F412+F416+F422+F425+F429</f>
        <v>11688538</v>
      </c>
      <c r="G432" s="32">
        <f>G376+G379+G382+G386+G394+G398+G403+G406+G409+G412+G416+G422+G425+G429</f>
        <v>6124340</v>
      </c>
      <c r="H432" s="32">
        <f>H376+H379+H382+H386+H394+H398+H403+H406+H409+H412+H416+H422+H425+H429</f>
        <v>5463020</v>
      </c>
      <c r="I432" s="62">
        <f>I376+I379+I382+I386+I394+I398+I403+I406+I409+I412+I416+I422+I425+I429</f>
        <v>5463020</v>
      </c>
      <c r="J432" s="146"/>
      <c r="K432" s="146"/>
      <c r="L432" s="146"/>
      <c r="M432" s="146"/>
      <c r="N432" s="146"/>
      <c r="O432" s="146"/>
      <c r="P432" s="147"/>
    </row>
    <row r="433" spans="1:16" ht="18.600000000000001" customHeight="1" x14ac:dyDescent="0.25">
      <c r="A433" s="34"/>
      <c r="B433" s="116" t="s">
        <v>574</v>
      </c>
      <c r="C433" s="117"/>
      <c r="D433" s="117"/>
      <c r="E433" s="117"/>
      <c r="F433" s="117"/>
      <c r="G433" s="117"/>
      <c r="H433" s="117"/>
      <c r="I433" s="117"/>
      <c r="J433" s="117"/>
      <c r="K433" s="117"/>
      <c r="L433" s="117"/>
      <c r="M433" s="117"/>
      <c r="N433" s="117"/>
      <c r="O433" s="117"/>
      <c r="P433" s="118"/>
    </row>
    <row r="434" spans="1:16" s="2" customFormat="1" ht="17.100000000000001" customHeight="1" x14ac:dyDescent="0.25">
      <c r="A434" s="34"/>
      <c r="B434" s="125" t="s">
        <v>778</v>
      </c>
      <c r="C434" s="109"/>
      <c r="D434" s="109"/>
      <c r="E434" s="109"/>
      <c r="F434" s="109"/>
      <c r="G434" s="109"/>
      <c r="H434" s="109"/>
      <c r="I434" s="109"/>
      <c r="J434" s="109"/>
      <c r="K434" s="109"/>
      <c r="L434" s="109"/>
      <c r="M434" s="109"/>
      <c r="N434" s="109"/>
      <c r="O434" s="109"/>
      <c r="P434" s="110"/>
    </row>
    <row r="435" spans="1:16" s="2" customFormat="1" ht="15" customHeight="1" x14ac:dyDescent="0.25">
      <c r="A435" s="34"/>
      <c r="B435" s="115" t="s">
        <v>674</v>
      </c>
      <c r="C435" s="99"/>
      <c r="D435" s="99" t="s">
        <v>675</v>
      </c>
      <c r="E435" s="99"/>
      <c r="F435" s="9">
        <v>167000</v>
      </c>
      <c r="G435" s="9">
        <v>147000</v>
      </c>
      <c r="H435" s="9">
        <v>147000</v>
      </c>
      <c r="I435" s="63">
        <v>147000</v>
      </c>
      <c r="J435" s="12"/>
      <c r="K435" s="12">
        <v>60</v>
      </c>
      <c r="L435" s="12">
        <v>6</v>
      </c>
      <c r="M435" s="98">
        <v>6</v>
      </c>
      <c r="N435" s="101" t="s">
        <v>808</v>
      </c>
      <c r="O435" s="101"/>
      <c r="P435" s="84" t="s">
        <v>808</v>
      </c>
    </row>
    <row r="436" spans="1:16" s="2" customFormat="1" ht="15" customHeight="1" x14ac:dyDescent="0.25">
      <c r="A436" s="34"/>
      <c r="B436" s="115" t="s">
        <v>676</v>
      </c>
      <c r="C436" s="99"/>
      <c r="D436" s="99" t="s">
        <v>677</v>
      </c>
      <c r="E436" s="99"/>
      <c r="F436" s="9">
        <v>96000</v>
      </c>
      <c r="G436" s="9">
        <v>86000</v>
      </c>
      <c r="H436" s="9">
        <v>86000</v>
      </c>
      <c r="I436" s="63">
        <v>86000</v>
      </c>
      <c r="J436" s="12"/>
      <c r="K436" s="12">
        <v>60</v>
      </c>
      <c r="L436" s="12">
        <v>6</v>
      </c>
      <c r="M436" s="98">
        <v>6</v>
      </c>
      <c r="N436" s="101" t="s">
        <v>808</v>
      </c>
      <c r="O436" s="101"/>
      <c r="P436" s="84" t="s">
        <v>808</v>
      </c>
    </row>
    <row r="437" spans="1:16" s="2" customFormat="1" ht="15" customHeight="1" x14ac:dyDescent="0.25">
      <c r="A437" s="34"/>
      <c r="B437" s="113" t="s">
        <v>779</v>
      </c>
      <c r="C437" s="114"/>
      <c r="D437" s="114"/>
      <c r="E437" s="114"/>
      <c r="F437" s="7">
        <f>SUM(F435:F436)</f>
        <v>263000</v>
      </c>
      <c r="G437" s="7">
        <f>SUM(G435:G436)</f>
        <v>233000</v>
      </c>
      <c r="H437" s="7">
        <f>SUM(H435:H436)</f>
        <v>233000</v>
      </c>
      <c r="I437" s="66">
        <f>SUM(I435:I436)</f>
        <v>233000</v>
      </c>
      <c r="J437" s="126"/>
      <c r="K437" s="127"/>
      <c r="L437" s="127"/>
      <c r="M437" s="127"/>
      <c r="N437" s="127"/>
      <c r="O437" s="127"/>
      <c r="P437" s="128"/>
    </row>
    <row r="438" spans="1:16" ht="17.100000000000001" customHeight="1" x14ac:dyDescent="0.25">
      <c r="A438" s="34"/>
      <c r="B438" s="125" t="s">
        <v>575</v>
      </c>
      <c r="C438" s="109"/>
      <c r="D438" s="109"/>
      <c r="E438" s="109"/>
      <c r="F438" s="109"/>
      <c r="G438" s="109"/>
      <c r="H438" s="109"/>
      <c r="I438" s="109"/>
      <c r="J438" s="109"/>
      <c r="K438" s="109"/>
      <c r="L438" s="109"/>
      <c r="M438" s="109"/>
      <c r="N438" s="109"/>
      <c r="O438" s="109"/>
      <c r="P438" s="110"/>
    </row>
    <row r="439" spans="1:16" ht="15" customHeight="1" x14ac:dyDescent="0.25">
      <c r="A439" s="34"/>
      <c r="B439" s="115" t="s">
        <v>576</v>
      </c>
      <c r="C439" s="99"/>
      <c r="D439" s="99" t="s">
        <v>577</v>
      </c>
      <c r="E439" s="99"/>
      <c r="F439" s="9">
        <v>1593200</v>
      </c>
      <c r="G439" s="9">
        <v>1336000</v>
      </c>
      <c r="H439" s="9">
        <v>1336000</v>
      </c>
      <c r="I439" s="68">
        <v>358000</v>
      </c>
      <c r="J439" s="12">
        <v>81.599999999999994</v>
      </c>
      <c r="K439" s="12">
        <v>60</v>
      </c>
      <c r="L439" s="80">
        <v>6</v>
      </c>
      <c r="M439" s="98">
        <v>6</v>
      </c>
      <c r="N439" s="101" t="s">
        <v>808</v>
      </c>
      <c r="O439" s="101"/>
      <c r="P439" s="84" t="s">
        <v>808</v>
      </c>
    </row>
    <row r="440" spans="1:16" ht="15" customHeight="1" x14ac:dyDescent="0.25">
      <c r="A440" s="34"/>
      <c r="B440" s="115" t="s">
        <v>578</v>
      </c>
      <c r="C440" s="99"/>
      <c r="D440" s="99" t="s">
        <v>579</v>
      </c>
      <c r="E440" s="99"/>
      <c r="F440" s="8">
        <v>200000</v>
      </c>
      <c r="G440" s="8">
        <v>168000</v>
      </c>
      <c r="H440" s="14">
        <v>162960</v>
      </c>
      <c r="I440" s="24">
        <v>162960</v>
      </c>
      <c r="J440" s="12">
        <v>77.400000000000006</v>
      </c>
      <c r="K440" s="12">
        <v>55</v>
      </c>
      <c r="L440" s="80">
        <v>6</v>
      </c>
      <c r="M440" s="98">
        <v>6</v>
      </c>
      <c r="N440" s="101" t="s">
        <v>808</v>
      </c>
      <c r="O440" s="101"/>
      <c r="P440" s="84" t="s">
        <v>808</v>
      </c>
    </row>
    <row r="441" spans="1:16" ht="15" customHeight="1" x14ac:dyDescent="0.25">
      <c r="A441" s="34"/>
      <c r="B441" s="115" t="s">
        <v>580</v>
      </c>
      <c r="C441" s="99"/>
      <c r="D441" s="99" t="s">
        <v>581</v>
      </c>
      <c r="E441" s="99"/>
      <c r="F441" s="9">
        <v>231000</v>
      </c>
      <c r="G441" s="9">
        <v>124000</v>
      </c>
      <c r="H441" s="9">
        <v>124000</v>
      </c>
      <c r="I441" s="63">
        <v>124000</v>
      </c>
      <c r="J441" s="12">
        <v>83.2</v>
      </c>
      <c r="K441" s="12">
        <v>50</v>
      </c>
      <c r="L441" s="80">
        <v>6</v>
      </c>
      <c r="M441" s="98">
        <v>6</v>
      </c>
      <c r="N441" s="101" t="s">
        <v>808</v>
      </c>
      <c r="O441" s="101"/>
      <c r="P441" s="84" t="s">
        <v>808</v>
      </c>
    </row>
    <row r="442" spans="1:16" ht="15" customHeight="1" x14ac:dyDescent="0.25">
      <c r="A442" s="34"/>
      <c r="B442" s="113" t="s">
        <v>582</v>
      </c>
      <c r="C442" s="114"/>
      <c r="D442" s="114"/>
      <c r="E442" s="114"/>
      <c r="F442" s="7">
        <f>SUM(F439:F441)</f>
        <v>2024200</v>
      </c>
      <c r="G442" s="7">
        <f>SUM(G439:G441)</f>
        <v>1628000</v>
      </c>
      <c r="H442" s="7">
        <f>SUM(H439:H441)</f>
        <v>1622960</v>
      </c>
      <c r="I442" s="66">
        <f>SUM(I439:I441)</f>
        <v>644960</v>
      </c>
      <c r="J442" s="126"/>
      <c r="K442" s="127"/>
      <c r="L442" s="127"/>
      <c r="M442" s="127"/>
      <c r="N442" s="127"/>
      <c r="O442" s="127"/>
      <c r="P442" s="128"/>
    </row>
    <row r="443" spans="1:16" s="16" customFormat="1" ht="15" customHeight="1" x14ac:dyDescent="0.25">
      <c r="A443" s="34"/>
      <c r="B443" s="148" t="s">
        <v>805</v>
      </c>
      <c r="C443" s="149"/>
      <c r="D443" s="152" t="s">
        <v>804</v>
      </c>
      <c r="E443" s="152"/>
      <c r="F443" s="18">
        <v>275600</v>
      </c>
      <c r="G443" s="18">
        <v>248000</v>
      </c>
      <c r="H443" s="56">
        <v>0</v>
      </c>
      <c r="I443" s="73">
        <v>0</v>
      </c>
      <c r="J443" s="19"/>
      <c r="K443" s="20">
        <v>0</v>
      </c>
      <c r="L443" s="80">
        <v>6</v>
      </c>
      <c r="M443" s="98">
        <v>6</v>
      </c>
      <c r="N443" s="101" t="s">
        <v>808</v>
      </c>
      <c r="O443" s="101"/>
      <c r="P443" s="84" t="s">
        <v>808</v>
      </c>
    </row>
    <row r="444" spans="1:16" s="6" customFormat="1" x14ac:dyDescent="0.25">
      <c r="A444" s="34"/>
      <c r="B444" s="150"/>
      <c r="C444" s="151"/>
      <c r="D444" s="153" t="s">
        <v>803</v>
      </c>
      <c r="E444" s="153"/>
      <c r="F444" s="7">
        <f>F443</f>
        <v>275600</v>
      </c>
      <c r="G444" s="7">
        <f>G443</f>
        <v>248000</v>
      </c>
      <c r="H444" s="7">
        <f>H443</f>
        <v>0</v>
      </c>
      <c r="I444" s="66">
        <f>I443</f>
        <v>0</v>
      </c>
      <c r="J444" s="126"/>
      <c r="K444" s="127"/>
      <c r="L444" s="127"/>
      <c r="M444" s="127"/>
      <c r="N444" s="127"/>
      <c r="O444" s="127"/>
      <c r="P444" s="128"/>
    </row>
    <row r="445" spans="1:16" ht="17.100000000000001" customHeight="1" x14ac:dyDescent="0.25">
      <c r="A445" s="34"/>
      <c r="B445" s="125" t="s">
        <v>583</v>
      </c>
      <c r="C445" s="109"/>
      <c r="D445" s="109"/>
      <c r="E445" s="109"/>
      <c r="F445" s="109"/>
      <c r="G445" s="109"/>
      <c r="H445" s="109"/>
      <c r="I445" s="109"/>
      <c r="J445" s="109"/>
      <c r="K445" s="109"/>
      <c r="L445" s="109"/>
      <c r="M445" s="109"/>
      <c r="N445" s="109"/>
      <c r="O445" s="109"/>
      <c r="P445" s="110"/>
    </row>
    <row r="446" spans="1:16" ht="15" customHeight="1" x14ac:dyDescent="0.25">
      <c r="A446" s="34"/>
      <c r="B446" s="115" t="s">
        <v>584</v>
      </c>
      <c r="C446" s="99"/>
      <c r="D446" s="99" t="s">
        <v>585</v>
      </c>
      <c r="E446" s="99"/>
      <c r="F446" s="9">
        <v>1730900</v>
      </c>
      <c r="G446" s="9">
        <v>1553000</v>
      </c>
      <c r="H446" s="25">
        <v>1548000</v>
      </c>
      <c r="I446" s="68">
        <v>516000</v>
      </c>
      <c r="J446" s="12">
        <v>76</v>
      </c>
      <c r="K446" s="12">
        <v>55</v>
      </c>
      <c r="L446" s="80">
        <v>6</v>
      </c>
      <c r="M446" s="98">
        <v>6</v>
      </c>
      <c r="N446" s="101" t="s">
        <v>808</v>
      </c>
      <c r="O446" s="101"/>
      <c r="P446" s="84" t="s">
        <v>808</v>
      </c>
    </row>
    <row r="447" spans="1:16" ht="15" customHeight="1" x14ac:dyDescent="0.25">
      <c r="A447" s="34"/>
      <c r="B447" s="113" t="s">
        <v>586</v>
      </c>
      <c r="C447" s="114"/>
      <c r="D447" s="114"/>
      <c r="E447" s="114"/>
      <c r="F447" s="7">
        <f>F446</f>
        <v>1730900</v>
      </c>
      <c r="G447" s="7">
        <f>G446</f>
        <v>1553000</v>
      </c>
      <c r="H447" s="7">
        <f>H446</f>
        <v>1548000</v>
      </c>
      <c r="I447" s="66">
        <f>I446</f>
        <v>516000</v>
      </c>
      <c r="J447" s="126"/>
      <c r="K447" s="127"/>
      <c r="L447" s="127"/>
      <c r="M447" s="127"/>
      <c r="N447" s="127"/>
      <c r="O447" s="127"/>
      <c r="P447" s="128"/>
    </row>
    <row r="448" spans="1:16" ht="17.100000000000001" customHeight="1" x14ac:dyDescent="0.25">
      <c r="A448" s="34"/>
      <c r="B448" s="125" t="s">
        <v>587</v>
      </c>
      <c r="C448" s="109"/>
      <c r="D448" s="109"/>
      <c r="E448" s="109"/>
      <c r="F448" s="109"/>
      <c r="G448" s="109"/>
      <c r="H448" s="109"/>
      <c r="I448" s="109"/>
      <c r="J448" s="109"/>
      <c r="K448" s="109"/>
      <c r="L448" s="109"/>
      <c r="M448" s="109"/>
      <c r="N448" s="109"/>
      <c r="O448" s="109"/>
      <c r="P448" s="110"/>
    </row>
    <row r="449" spans="1:16" ht="15" customHeight="1" x14ac:dyDescent="0.25">
      <c r="A449" s="34"/>
      <c r="B449" s="115" t="s">
        <v>588</v>
      </c>
      <c r="C449" s="99"/>
      <c r="D449" s="99" t="s">
        <v>589</v>
      </c>
      <c r="E449" s="99"/>
      <c r="F449" s="9">
        <v>47400</v>
      </c>
      <c r="G449" s="9">
        <v>32000</v>
      </c>
      <c r="H449" s="25">
        <v>0</v>
      </c>
      <c r="I449" s="68">
        <v>0</v>
      </c>
      <c r="J449" s="12">
        <v>73.3</v>
      </c>
      <c r="K449" s="12">
        <v>30</v>
      </c>
      <c r="L449" s="80">
        <v>6</v>
      </c>
      <c r="M449" s="98">
        <v>6</v>
      </c>
      <c r="N449" s="101" t="s">
        <v>808</v>
      </c>
      <c r="O449" s="101"/>
      <c r="P449" s="84" t="s">
        <v>808</v>
      </c>
    </row>
    <row r="450" spans="1:16" ht="15" customHeight="1" x14ac:dyDescent="0.25">
      <c r="A450" s="34"/>
      <c r="B450" s="115" t="s">
        <v>590</v>
      </c>
      <c r="C450" s="99"/>
      <c r="D450" s="99" t="s">
        <v>591</v>
      </c>
      <c r="E450" s="99"/>
      <c r="F450" s="9">
        <v>43380</v>
      </c>
      <c r="G450" s="9">
        <v>29000</v>
      </c>
      <c r="H450" s="25">
        <v>0</v>
      </c>
      <c r="I450" s="68">
        <v>0</v>
      </c>
      <c r="J450" s="12">
        <v>59.9</v>
      </c>
      <c r="K450" s="12">
        <v>25</v>
      </c>
      <c r="L450" s="80">
        <v>6</v>
      </c>
      <c r="M450" s="98">
        <v>6</v>
      </c>
      <c r="N450" s="101" t="s">
        <v>808</v>
      </c>
      <c r="O450" s="101"/>
      <c r="P450" s="84" t="s">
        <v>808</v>
      </c>
    </row>
    <row r="451" spans="1:16" ht="15" customHeight="1" x14ac:dyDescent="0.25">
      <c r="A451" s="34"/>
      <c r="B451" s="115" t="s">
        <v>592</v>
      </c>
      <c r="C451" s="99"/>
      <c r="D451" s="99" t="s">
        <v>593</v>
      </c>
      <c r="E451" s="99"/>
      <c r="F451" s="9">
        <v>47400</v>
      </c>
      <c r="G451" s="9">
        <v>32000</v>
      </c>
      <c r="H451" s="25">
        <v>0</v>
      </c>
      <c r="I451" s="68">
        <v>0</v>
      </c>
      <c r="J451" s="12">
        <v>72</v>
      </c>
      <c r="K451" s="12">
        <v>35</v>
      </c>
      <c r="L451" s="80">
        <v>6</v>
      </c>
      <c r="M451" s="98">
        <v>6</v>
      </c>
      <c r="N451" s="101" t="s">
        <v>808</v>
      </c>
      <c r="O451" s="101"/>
      <c r="P451" s="84" t="s">
        <v>808</v>
      </c>
    </row>
    <row r="452" spans="1:16" ht="15" customHeight="1" x14ac:dyDescent="0.25">
      <c r="A452" s="34"/>
      <c r="B452" s="115" t="s">
        <v>594</v>
      </c>
      <c r="C452" s="99"/>
      <c r="D452" s="99" t="s">
        <v>595</v>
      </c>
      <c r="E452" s="99"/>
      <c r="F452" s="9">
        <v>40760</v>
      </c>
      <c r="G452" s="9">
        <v>37000</v>
      </c>
      <c r="H452" s="9">
        <v>36684</v>
      </c>
      <c r="I452" s="63">
        <v>36684</v>
      </c>
      <c r="J452" s="12">
        <v>69</v>
      </c>
      <c r="K452" s="12">
        <v>40</v>
      </c>
      <c r="L452" s="80">
        <v>6</v>
      </c>
      <c r="M452" s="98">
        <v>6</v>
      </c>
      <c r="N452" s="101" t="s">
        <v>808</v>
      </c>
      <c r="O452" s="101"/>
      <c r="P452" s="84" t="s">
        <v>808</v>
      </c>
    </row>
    <row r="453" spans="1:16" ht="15" customHeight="1" x14ac:dyDescent="0.25">
      <c r="A453" s="34"/>
      <c r="B453" s="113" t="s">
        <v>596</v>
      </c>
      <c r="C453" s="114"/>
      <c r="D453" s="114"/>
      <c r="E453" s="114"/>
      <c r="F453" s="7">
        <f>SUM(F449:F452)</f>
        <v>178940</v>
      </c>
      <c r="G453" s="7">
        <f>SUM(G449:G452)</f>
        <v>130000</v>
      </c>
      <c r="H453" s="7">
        <f>SUM(H449:H452)</f>
        <v>36684</v>
      </c>
      <c r="I453" s="66">
        <f>SUM(I449:I452)</f>
        <v>36684</v>
      </c>
      <c r="J453" s="126"/>
      <c r="K453" s="127"/>
      <c r="L453" s="127"/>
      <c r="M453" s="127"/>
      <c r="N453" s="127"/>
      <c r="O453" s="127"/>
      <c r="P453" s="128"/>
    </row>
    <row r="454" spans="1:16" ht="17.100000000000001" customHeight="1" x14ac:dyDescent="0.25">
      <c r="A454" s="34"/>
      <c r="B454" s="125" t="s">
        <v>597</v>
      </c>
      <c r="C454" s="109"/>
      <c r="D454" s="109"/>
      <c r="E454" s="109"/>
      <c r="F454" s="109"/>
      <c r="G454" s="109"/>
      <c r="H454" s="109"/>
      <c r="I454" s="109"/>
      <c r="J454" s="109"/>
      <c r="K454" s="109"/>
      <c r="L454" s="109"/>
      <c r="M454" s="109"/>
      <c r="N454" s="109"/>
      <c r="O454" s="109"/>
      <c r="P454" s="110"/>
    </row>
    <row r="455" spans="1:16" ht="15" customHeight="1" x14ac:dyDescent="0.25">
      <c r="A455" s="34"/>
      <c r="B455" s="115" t="s">
        <v>598</v>
      </c>
      <c r="C455" s="99"/>
      <c r="D455" s="99" t="s">
        <v>599</v>
      </c>
      <c r="E455" s="99"/>
      <c r="F455" s="9">
        <v>93000</v>
      </c>
      <c r="G455" s="9">
        <v>83000</v>
      </c>
      <c r="H455" s="25">
        <v>0</v>
      </c>
      <c r="I455" s="68">
        <v>0</v>
      </c>
      <c r="J455" s="12">
        <v>68.5</v>
      </c>
      <c r="K455" s="12">
        <v>35</v>
      </c>
      <c r="L455" s="80">
        <v>6</v>
      </c>
      <c r="M455" s="98">
        <v>6</v>
      </c>
      <c r="N455" s="101" t="s">
        <v>808</v>
      </c>
      <c r="O455" s="101"/>
      <c r="P455" s="84" t="s">
        <v>808</v>
      </c>
    </row>
    <row r="456" spans="1:16" ht="15" customHeight="1" x14ac:dyDescent="0.25">
      <c r="A456" s="34"/>
      <c r="B456" s="115" t="s">
        <v>600</v>
      </c>
      <c r="C456" s="99"/>
      <c r="D456" s="99" t="s">
        <v>601</v>
      </c>
      <c r="E456" s="99"/>
      <c r="F456" s="9">
        <v>80000</v>
      </c>
      <c r="G456" s="9">
        <v>56000</v>
      </c>
      <c r="H456" s="9">
        <v>56000</v>
      </c>
      <c r="I456" s="63">
        <v>56000</v>
      </c>
      <c r="J456" s="12">
        <v>74.8</v>
      </c>
      <c r="K456" s="12">
        <v>40</v>
      </c>
      <c r="L456" s="80">
        <v>6</v>
      </c>
      <c r="M456" s="98">
        <v>6</v>
      </c>
      <c r="N456" s="101" t="s">
        <v>808</v>
      </c>
      <c r="O456" s="101"/>
      <c r="P456" s="84" t="s">
        <v>808</v>
      </c>
    </row>
    <row r="457" spans="1:16" ht="15" customHeight="1" x14ac:dyDescent="0.25">
      <c r="A457" s="34"/>
      <c r="B457" s="115" t="s">
        <v>602</v>
      </c>
      <c r="C457" s="99"/>
      <c r="D457" s="99" t="s">
        <v>603</v>
      </c>
      <c r="E457" s="99"/>
      <c r="F457" s="9">
        <v>52000</v>
      </c>
      <c r="G457" s="9">
        <v>35000</v>
      </c>
      <c r="H457" s="9">
        <v>35000</v>
      </c>
      <c r="I457" s="63">
        <v>35000</v>
      </c>
      <c r="J457" s="12">
        <v>83.2</v>
      </c>
      <c r="K457" s="12">
        <v>45</v>
      </c>
      <c r="L457" s="80">
        <v>6</v>
      </c>
      <c r="M457" s="98">
        <v>6</v>
      </c>
      <c r="N457" s="101" t="s">
        <v>808</v>
      </c>
      <c r="O457" s="101"/>
      <c r="P457" s="84" t="s">
        <v>808</v>
      </c>
    </row>
    <row r="458" spans="1:16" ht="15" customHeight="1" x14ac:dyDescent="0.25">
      <c r="A458" s="34"/>
      <c r="B458" s="113" t="s">
        <v>604</v>
      </c>
      <c r="C458" s="114"/>
      <c r="D458" s="114"/>
      <c r="E458" s="114"/>
      <c r="F458" s="7">
        <f>SUM(F455:F457)</f>
        <v>225000</v>
      </c>
      <c r="G458" s="7">
        <f>SUM(G455:G457)</f>
        <v>174000</v>
      </c>
      <c r="H458" s="7">
        <f>SUM(H455:H457)</f>
        <v>91000</v>
      </c>
      <c r="I458" s="66">
        <f>SUM(I455:I457)</f>
        <v>91000</v>
      </c>
      <c r="J458" s="126"/>
      <c r="K458" s="127"/>
      <c r="L458" s="127"/>
      <c r="M458" s="127"/>
      <c r="N458" s="127"/>
      <c r="O458" s="127"/>
      <c r="P458" s="128"/>
    </row>
    <row r="459" spans="1:16" ht="17.100000000000001" customHeight="1" x14ac:dyDescent="0.25">
      <c r="A459" s="34"/>
      <c r="B459" s="125" t="s">
        <v>605</v>
      </c>
      <c r="C459" s="109"/>
      <c r="D459" s="109"/>
      <c r="E459" s="109"/>
      <c r="F459" s="109"/>
      <c r="G459" s="109"/>
      <c r="H459" s="109"/>
      <c r="I459" s="109"/>
      <c r="J459" s="109"/>
      <c r="K459" s="109"/>
      <c r="L459" s="109"/>
      <c r="M459" s="109"/>
      <c r="N459" s="109"/>
      <c r="O459" s="109"/>
      <c r="P459" s="110"/>
    </row>
    <row r="460" spans="1:16" ht="15" customHeight="1" x14ac:dyDescent="0.25">
      <c r="A460" s="34"/>
      <c r="B460" s="115" t="s">
        <v>606</v>
      </c>
      <c r="C460" s="99"/>
      <c r="D460" s="99" t="s">
        <v>607</v>
      </c>
      <c r="E460" s="99"/>
      <c r="F460" s="9">
        <v>798000</v>
      </c>
      <c r="G460" s="9">
        <v>718000</v>
      </c>
      <c r="H460" s="9">
        <v>718000</v>
      </c>
      <c r="I460" s="68">
        <v>239333</v>
      </c>
      <c r="J460" s="12">
        <v>76.5</v>
      </c>
      <c r="K460" s="12">
        <v>50</v>
      </c>
      <c r="L460" s="80">
        <v>6</v>
      </c>
      <c r="M460" s="98">
        <v>6</v>
      </c>
      <c r="N460" s="101" t="s">
        <v>808</v>
      </c>
      <c r="O460" s="101"/>
      <c r="P460" s="84" t="s">
        <v>808</v>
      </c>
    </row>
    <row r="461" spans="1:16" ht="15" customHeight="1" x14ac:dyDescent="0.25">
      <c r="A461" s="34"/>
      <c r="B461" s="115" t="s">
        <v>608</v>
      </c>
      <c r="C461" s="99"/>
      <c r="D461" s="99" t="s">
        <v>609</v>
      </c>
      <c r="E461" s="99"/>
      <c r="F461" s="8">
        <v>362524</v>
      </c>
      <c r="G461" s="8">
        <v>300000</v>
      </c>
      <c r="H461" s="8">
        <v>300000</v>
      </c>
      <c r="I461" s="65">
        <v>300000</v>
      </c>
      <c r="J461" s="12">
        <v>63.8</v>
      </c>
      <c r="K461" s="12">
        <v>45</v>
      </c>
      <c r="L461" s="80">
        <v>6</v>
      </c>
      <c r="M461" s="98">
        <v>6</v>
      </c>
      <c r="N461" s="101" t="s">
        <v>808</v>
      </c>
      <c r="O461" s="101"/>
      <c r="P461" s="84" t="s">
        <v>808</v>
      </c>
    </row>
    <row r="462" spans="1:16" ht="15" customHeight="1" x14ac:dyDescent="0.25">
      <c r="A462" s="34"/>
      <c r="B462" s="113" t="s">
        <v>610</v>
      </c>
      <c r="C462" s="114"/>
      <c r="D462" s="114"/>
      <c r="E462" s="114"/>
      <c r="F462" s="7">
        <f>SUM(F460:F461)</f>
        <v>1160524</v>
      </c>
      <c r="G462" s="7">
        <f>SUM(G460:G461)</f>
        <v>1018000</v>
      </c>
      <c r="H462" s="7">
        <f>SUM(H460:H461)</f>
        <v>1018000</v>
      </c>
      <c r="I462" s="66">
        <f>SUM(I460:I461)</f>
        <v>539333</v>
      </c>
      <c r="J462" s="126"/>
      <c r="K462" s="127"/>
      <c r="L462" s="127"/>
      <c r="M462" s="127"/>
      <c r="N462" s="127"/>
      <c r="O462" s="127"/>
      <c r="P462" s="128"/>
    </row>
    <row r="463" spans="1:16" ht="17.100000000000001" customHeight="1" x14ac:dyDescent="0.25">
      <c r="A463" s="34"/>
      <c r="B463" s="125" t="s">
        <v>611</v>
      </c>
      <c r="C463" s="109"/>
      <c r="D463" s="109"/>
      <c r="E463" s="109"/>
      <c r="F463" s="109"/>
      <c r="G463" s="109"/>
      <c r="H463" s="109"/>
      <c r="I463" s="109"/>
      <c r="J463" s="109"/>
      <c r="K463" s="109"/>
      <c r="L463" s="109"/>
      <c r="M463" s="109"/>
      <c r="N463" s="109"/>
      <c r="O463" s="109"/>
      <c r="P463" s="110"/>
    </row>
    <row r="464" spans="1:16" ht="15" customHeight="1" x14ac:dyDescent="0.25">
      <c r="A464" s="34"/>
      <c r="B464" s="115" t="s">
        <v>612</v>
      </c>
      <c r="C464" s="99"/>
      <c r="D464" s="99" t="s">
        <v>613</v>
      </c>
      <c r="E464" s="99"/>
      <c r="F464" s="9">
        <v>115500</v>
      </c>
      <c r="G464" s="9">
        <v>60000</v>
      </c>
      <c r="H464" s="9">
        <v>60000</v>
      </c>
      <c r="I464" s="63">
        <v>60000</v>
      </c>
      <c r="J464" s="12">
        <v>83.8</v>
      </c>
      <c r="K464" s="12">
        <v>55</v>
      </c>
      <c r="L464" s="80">
        <v>6</v>
      </c>
      <c r="M464" s="98">
        <v>6</v>
      </c>
      <c r="N464" s="101" t="s">
        <v>808</v>
      </c>
      <c r="O464" s="101"/>
      <c r="P464" s="84" t="s">
        <v>808</v>
      </c>
    </row>
    <row r="465" spans="1:16" ht="15" customHeight="1" x14ac:dyDescent="0.25">
      <c r="A465" s="34"/>
      <c r="B465" s="113" t="s">
        <v>614</v>
      </c>
      <c r="C465" s="114"/>
      <c r="D465" s="114"/>
      <c r="E465" s="114"/>
      <c r="F465" s="7">
        <f>F464</f>
        <v>115500</v>
      </c>
      <c r="G465" s="7">
        <f>G464</f>
        <v>60000</v>
      </c>
      <c r="H465" s="7">
        <f>H464</f>
        <v>60000</v>
      </c>
      <c r="I465" s="66">
        <f>I464</f>
        <v>60000</v>
      </c>
      <c r="J465" s="126"/>
      <c r="K465" s="127"/>
      <c r="L465" s="127"/>
      <c r="M465" s="127"/>
      <c r="N465" s="127"/>
      <c r="O465" s="127"/>
      <c r="P465" s="128"/>
    </row>
    <row r="466" spans="1:16" ht="17.100000000000001" customHeight="1" x14ac:dyDescent="0.25">
      <c r="A466" s="34"/>
      <c r="B466" s="125" t="s">
        <v>615</v>
      </c>
      <c r="C466" s="109"/>
      <c r="D466" s="109"/>
      <c r="E466" s="109"/>
      <c r="F466" s="109"/>
      <c r="G466" s="109"/>
      <c r="H466" s="109"/>
      <c r="I466" s="109"/>
      <c r="J466" s="109"/>
      <c r="K466" s="109"/>
      <c r="L466" s="109"/>
      <c r="M466" s="109"/>
      <c r="N466" s="109"/>
      <c r="O466" s="109"/>
      <c r="P466" s="110"/>
    </row>
    <row r="467" spans="1:16" ht="15" customHeight="1" x14ac:dyDescent="0.25">
      <c r="A467" s="34"/>
      <c r="B467" s="115" t="s">
        <v>616</v>
      </c>
      <c r="C467" s="99"/>
      <c r="D467" s="99" t="s">
        <v>617</v>
      </c>
      <c r="E467" s="99"/>
      <c r="F467" s="9">
        <v>40700</v>
      </c>
      <c r="G467" s="9">
        <v>36000</v>
      </c>
      <c r="H467" s="9">
        <v>36000</v>
      </c>
      <c r="I467" s="63">
        <v>36000</v>
      </c>
      <c r="J467" s="12">
        <v>70.2</v>
      </c>
      <c r="K467" s="12">
        <v>55</v>
      </c>
      <c r="L467" s="80">
        <v>6</v>
      </c>
      <c r="M467" s="98">
        <v>6</v>
      </c>
      <c r="N467" s="101" t="s">
        <v>808</v>
      </c>
      <c r="O467" s="101"/>
      <c r="P467" s="84" t="s">
        <v>808</v>
      </c>
    </row>
    <row r="468" spans="1:16" ht="15" customHeight="1" x14ac:dyDescent="0.25">
      <c r="A468" s="34"/>
      <c r="B468" s="115" t="s">
        <v>618</v>
      </c>
      <c r="C468" s="99"/>
      <c r="D468" s="99" t="s">
        <v>619</v>
      </c>
      <c r="E468" s="99"/>
      <c r="F468" s="9">
        <v>199000</v>
      </c>
      <c r="G468" s="9">
        <v>139000</v>
      </c>
      <c r="H468" s="9">
        <v>139000</v>
      </c>
      <c r="I468" s="63">
        <v>139000</v>
      </c>
      <c r="J468" s="12">
        <v>78</v>
      </c>
      <c r="K468" s="12">
        <v>70</v>
      </c>
      <c r="L468" s="80">
        <v>6</v>
      </c>
      <c r="M468" s="98">
        <v>6</v>
      </c>
      <c r="N468" s="101" t="s">
        <v>808</v>
      </c>
      <c r="O468" s="101"/>
      <c r="P468" s="84" t="s">
        <v>808</v>
      </c>
    </row>
    <row r="469" spans="1:16" ht="15" customHeight="1" x14ac:dyDescent="0.25">
      <c r="A469" s="34"/>
      <c r="B469" s="115" t="s">
        <v>620</v>
      </c>
      <c r="C469" s="99"/>
      <c r="D469" s="99" t="s">
        <v>621</v>
      </c>
      <c r="E469" s="99"/>
      <c r="F469" s="9">
        <v>32000</v>
      </c>
      <c r="G469" s="9">
        <v>22000</v>
      </c>
      <c r="H469" s="9">
        <v>22000</v>
      </c>
      <c r="I469" s="63">
        <v>22000</v>
      </c>
      <c r="J469" s="12">
        <v>83</v>
      </c>
      <c r="K469" s="12">
        <v>55</v>
      </c>
      <c r="L469" s="80">
        <v>6</v>
      </c>
      <c r="M469" s="98">
        <v>6</v>
      </c>
      <c r="N469" s="101" t="s">
        <v>808</v>
      </c>
      <c r="O469" s="101"/>
      <c r="P469" s="84" t="s">
        <v>808</v>
      </c>
    </row>
    <row r="470" spans="1:16" ht="15" customHeight="1" x14ac:dyDescent="0.25">
      <c r="A470" s="34"/>
      <c r="B470" s="113" t="s">
        <v>622</v>
      </c>
      <c r="C470" s="114"/>
      <c r="D470" s="114"/>
      <c r="E470" s="114"/>
      <c r="F470" s="7">
        <f>SUM(F467:F469)</f>
        <v>271700</v>
      </c>
      <c r="G470" s="7">
        <f>SUM(G467:G469)</f>
        <v>197000</v>
      </c>
      <c r="H470" s="7">
        <f>SUM(H467:H469)</f>
        <v>197000</v>
      </c>
      <c r="I470" s="66">
        <f>SUM(I467:I469)</f>
        <v>197000</v>
      </c>
      <c r="J470" s="126"/>
      <c r="K470" s="127"/>
      <c r="L470" s="127"/>
      <c r="M470" s="127"/>
      <c r="N470" s="127"/>
      <c r="O470" s="127"/>
      <c r="P470" s="128"/>
    </row>
    <row r="471" spans="1:16" ht="17.100000000000001" customHeight="1" x14ac:dyDescent="0.25">
      <c r="A471" s="34"/>
      <c r="B471" s="125" t="s">
        <v>623</v>
      </c>
      <c r="C471" s="109"/>
      <c r="D471" s="109"/>
      <c r="E471" s="109"/>
      <c r="F471" s="109"/>
      <c r="G471" s="109"/>
      <c r="H471" s="109"/>
      <c r="I471" s="109"/>
      <c r="J471" s="109"/>
      <c r="K471" s="109"/>
      <c r="L471" s="109"/>
      <c r="M471" s="109"/>
      <c r="N471" s="109"/>
      <c r="O471" s="109"/>
      <c r="P471" s="110"/>
    </row>
    <row r="472" spans="1:16" ht="15" customHeight="1" x14ac:dyDescent="0.25">
      <c r="A472" s="34"/>
      <c r="B472" s="115" t="s">
        <v>624</v>
      </c>
      <c r="C472" s="99"/>
      <c r="D472" s="99" t="s">
        <v>625</v>
      </c>
      <c r="E472" s="99"/>
      <c r="F472" s="9">
        <v>70500</v>
      </c>
      <c r="G472" s="9">
        <v>48000</v>
      </c>
      <c r="H472" s="9">
        <v>48000</v>
      </c>
      <c r="I472" s="63">
        <v>48000</v>
      </c>
      <c r="J472" s="12">
        <v>83.6</v>
      </c>
      <c r="K472" s="12">
        <v>60</v>
      </c>
      <c r="L472" s="80">
        <v>6</v>
      </c>
      <c r="M472" s="98">
        <v>6</v>
      </c>
      <c r="N472" s="101" t="s">
        <v>808</v>
      </c>
      <c r="O472" s="101"/>
      <c r="P472" s="84" t="s">
        <v>808</v>
      </c>
    </row>
    <row r="473" spans="1:16" ht="15" customHeight="1" x14ac:dyDescent="0.25">
      <c r="A473" s="34"/>
      <c r="B473" s="115" t="s">
        <v>626</v>
      </c>
      <c r="C473" s="99"/>
      <c r="D473" s="99" t="s">
        <v>627</v>
      </c>
      <c r="E473" s="99"/>
      <c r="F473" s="9">
        <v>183400</v>
      </c>
      <c r="G473" s="9">
        <v>127000</v>
      </c>
      <c r="H473" s="9">
        <v>127000</v>
      </c>
      <c r="I473" s="63">
        <v>127000</v>
      </c>
      <c r="J473" s="12">
        <v>85.7</v>
      </c>
      <c r="K473" s="12">
        <v>70</v>
      </c>
      <c r="L473" s="80">
        <v>6</v>
      </c>
      <c r="M473" s="98">
        <v>6</v>
      </c>
      <c r="N473" s="101" t="s">
        <v>808</v>
      </c>
      <c r="O473" s="101"/>
      <c r="P473" s="84" t="s">
        <v>808</v>
      </c>
    </row>
    <row r="474" spans="1:16" ht="15" customHeight="1" x14ac:dyDescent="0.25">
      <c r="A474" s="34"/>
      <c r="B474" s="113" t="s">
        <v>628</v>
      </c>
      <c r="C474" s="114"/>
      <c r="D474" s="114"/>
      <c r="E474" s="114"/>
      <c r="F474" s="7">
        <f>SUM(F472:F473)</f>
        <v>253900</v>
      </c>
      <c r="G474" s="7">
        <f>SUM(G472:G473)</f>
        <v>175000</v>
      </c>
      <c r="H474" s="7">
        <f>SUM(H472:H473)</f>
        <v>175000</v>
      </c>
      <c r="I474" s="66">
        <f>SUM(I472:I473)</f>
        <v>175000</v>
      </c>
      <c r="J474" s="126"/>
      <c r="K474" s="127"/>
      <c r="L474" s="127"/>
      <c r="M474" s="127"/>
      <c r="N474" s="127"/>
      <c r="O474" s="127"/>
      <c r="P474" s="128"/>
    </row>
    <row r="475" spans="1:16" ht="17.100000000000001" customHeight="1" x14ac:dyDescent="0.25">
      <c r="A475" s="34"/>
      <c r="B475" s="125" t="s">
        <v>629</v>
      </c>
      <c r="C475" s="109"/>
      <c r="D475" s="109"/>
      <c r="E475" s="109"/>
      <c r="F475" s="109"/>
      <c r="G475" s="109"/>
      <c r="H475" s="109"/>
      <c r="I475" s="109"/>
      <c r="J475" s="109"/>
      <c r="K475" s="109"/>
      <c r="L475" s="109"/>
      <c r="M475" s="109"/>
      <c r="N475" s="109"/>
      <c r="O475" s="109"/>
      <c r="P475" s="110"/>
    </row>
    <row r="476" spans="1:16" ht="15" customHeight="1" x14ac:dyDescent="0.25">
      <c r="A476" s="34"/>
      <c r="B476" s="115" t="s">
        <v>630</v>
      </c>
      <c r="C476" s="99"/>
      <c r="D476" s="99" t="s">
        <v>631</v>
      </c>
      <c r="E476" s="99"/>
      <c r="F476" s="9">
        <v>1571600</v>
      </c>
      <c r="G476" s="9">
        <v>1360000</v>
      </c>
      <c r="H476" s="9">
        <v>1360000</v>
      </c>
      <c r="I476" s="68">
        <v>400000</v>
      </c>
      <c r="J476" s="12">
        <v>83</v>
      </c>
      <c r="K476" s="12">
        <v>60</v>
      </c>
      <c r="L476" s="80">
        <v>6</v>
      </c>
      <c r="M476" s="98">
        <v>6</v>
      </c>
      <c r="N476" s="101" t="s">
        <v>808</v>
      </c>
      <c r="O476" s="101"/>
      <c r="P476" s="84" t="s">
        <v>808</v>
      </c>
    </row>
    <row r="477" spans="1:16" ht="15" customHeight="1" x14ac:dyDescent="0.25">
      <c r="A477" s="34"/>
      <c r="B477" s="113" t="s">
        <v>632</v>
      </c>
      <c r="C477" s="114"/>
      <c r="D477" s="114"/>
      <c r="E477" s="114"/>
      <c r="F477" s="7">
        <f>F476</f>
        <v>1571600</v>
      </c>
      <c r="G477" s="7">
        <f>G476</f>
        <v>1360000</v>
      </c>
      <c r="H477" s="7">
        <f>H476</f>
        <v>1360000</v>
      </c>
      <c r="I477" s="66">
        <f>I476</f>
        <v>400000</v>
      </c>
      <c r="J477" s="126"/>
      <c r="K477" s="127"/>
      <c r="L477" s="127"/>
      <c r="M477" s="127"/>
      <c r="N477" s="127"/>
      <c r="O477" s="127"/>
      <c r="P477" s="128"/>
    </row>
    <row r="478" spans="1:16" ht="17.100000000000001" customHeight="1" x14ac:dyDescent="0.25">
      <c r="A478" s="34"/>
      <c r="B478" s="125" t="s">
        <v>633</v>
      </c>
      <c r="C478" s="109"/>
      <c r="D478" s="109"/>
      <c r="E478" s="109"/>
      <c r="F478" s="109"/>
      <c r="G478" s="109"/>
      <c r="H478" s="109"/>
      <c r="I478" s="109"/>
      <c r="J478" s="109"/>
      <c r="K478" s="109"/>
      <c r="L478" s="109"/>
      <c r="M478" s="109"/>
      <c r="N478" s="109"/>
      <c r="O478" s="109"/>
      <c r="P478" s="110"/>
    </row>
    <row r="479" spans="1:16" ht="15" customHeight="1" x14ac:dyDescent="0.25">
      <c r="A479" s="34"/>
      <c r="B479" s="115" t="s">
        <v>634</v>
      </c>
      <c r="C479" s="99"/>
      <c r="D479" s="99" t="s">
        <v>635</v>
      </c>
      <c r="E479" s="99"/>
      <c r="F479" s="8">
        <v>611000</v>
      </c>
      <c r="G479" s="8">
        <v>549900</v>
      </c>
      <c r="H479" s="14">
        <v>533403</v>
      </c>
      <c r="I479" s="24">
        <v>533403</v>
      </c>
      <c r="J479" s="12">
        <v>89.8</v>
      </c>
      <c r="K479" s="12">
        <v>70</v>
      </c>
      <c r="L479" s="80">
        <v>6</v>
      </c>
      <c r="M479" s="98">
        <v>6</v>
      </c>
      <c r="N479" s="101" t="s">
        <v>808</v>
      </c>
      <c r="O479" s="101"/>
      <c r="P479" s="84" t="s">
        <v>808</v>
      </c>
    </row>
    <row r="480" spans="1:16" ht="15" customHeight="1" x14ac:dyDescent="0.25">
      <c r="A480" s="34"/>
      <c r="B480" s="115" t="s">
        <v>636</v>
      </c>
      <c r="C480" s="99"/>
      <c r="D480" s="99" t="s">
        <v>637</v>
      </c>
      <c r="E480" s="99"/>
      <c r="F480" s="9">
        <v>62700</v>
      </c>
      <c r="G480" s="9">
        <v>43890</v>
      </c>
      <c r="H480" s="9">
        <v>43890</v>
      </c>
      <c r="I480" s="63">
        <v>43890</v>
      </c>
      <c r="J480" s="12">
        <v>80.8</v>
      </c>
      <c r="K480" s="12">
        <v>55</v>
      </c>
      <c r="L480" s="80">
        <v>6</v>
      </c>
      <c r="M480" s="98">
        <v>6</v>
      </c>
      <c r="N480" s="101" t="s">
        <v>808</v>
      </c>
      <c r="O480" s="101"/>
      <c r="P480" s="84" t="s">
        <v>808</v>
      </c>
    </row>
    <row r="481" spans="1:16" ht="15" customHeight="1" x14ac:dyDescent="0.25">
      <c r="A481" s="34"/>
      <c r="B481" s="115" t="s">
        <v>638</v>
      </c>
      <c r="C481" s="99"/>
      <c r="D481" s="99" t="s">
        <v>639</v>
      </c>
      <c r="E481" s="99"/>
      <c r="F481" s="9">
        <v>354500</v>
      </c>
      <c r="G481" s="9">
        <v>319050</v>
      </c>
      <c r="H481" s="9">
        <v>319050</v>
      </c>
      <c r="I481" s="63">
        <v>319050</v>
      </c>
      <c r="J481" s="12">
        <v>83.7</v>
      </c>
      <c r="K481" s="12">
        <v>55</v>
      </c>
      <c r="L481" s="80">
        <v>6</v>
      </c>
      <c r="M481" s="98">
        <v>6</v>
      </c>
      <c r="N481" s="101" t="s">
        <v>808</v>
      </c>
      <c r="O481" s="101"/>
      <c r="P481" s="84" t="s">
        <v>808</v>
      </c>
    </row>
    <row r="482" spans="1:16" ht="15" customHeight="1" x14ac:dyDescent="0.25">
      <c r="A482" s="34"/>
      <c r="B482" s="113" t="s">
        <v>640</v>
      </c>
      <c r="C482" s="114"/>
      <c r="D482" s="114"/>
      <c r="E482" s="114"/>
      <c r="F482" s="7">
        <f>SUM(F479:F481)</f>
        <v>1028200</v>
      </c>
      <c r="G482" s="7">
        <f>SUM(G479:G481)</f>
        <v>912840</v>
      </c>
      <c r="H482" s="7">
        <f>SUM(H479:H481)</f>
        <v>896343</v>
      </c>
      <c r="I482" s="66">
        <f>SUM(I479:I481)</f>
        <v>896343</v>
      </c>
      <c r="J482" s="126"/>
      <c r="K482" s="127"/>
      <c r="L482" s="127"/>
      <c r="M482" s="127"/>
      <c r="N482" s="127"/>
      <c r="O482" s="127"/>
      <c r="P482" s="128"/>
    </row>
    <row r="483" spans="1:16" ht="17.100000000000001" customHeight="1" x14ac:dyDescent="0.25">
      <c r="A483" s="34"/>
      <c r="B483" s="125" t="s">
        <v>641</v>
      </c>
      <c r="C483" s="109"/>
      <c r="D483" s="109"/>
      <c r="E483" s="109"/>
      <c r="F483" s="109"/>
      <c r="G483" s="109"/>
      <c r="H483" s="109"/>
      <c r="I483" s="109"/>
      <c r="J483" s="109"/>
      <c r="K483" s="109"/>
      <c r="L483" s="109"/>
      <c r="M483" s="109"/>
      <c r="N483" s="109"/>
      <c r="O483" s="109"/>
      <c r="P483" s="110"/>
    </row>
    <row r="484" spans="1:16" ht="15" customHeight="1" x14ac:dyDescent="0.25">
      <c r="A484" s="34"/>
      <c r="B484" s="115" t="s">
        <v>642</v>
      </c>
      <c r="C484" s="99"/>
      <c r="D484" s="99" t="s">
        <v>643</v>
      </c>
      <c r="E484" s="99"/>
      <c r="F484" s="9">
        <v>115000</v>
      </c>
      <c r="G484" s="9">
        <v>80000</v>
      </c>
      <c r="H484" s="9">
        <v>80000</v>
      </c>
      <c r="I484" s="63">
        <v>80000</v>
      </c>
      <c r="J484" s="12">
        <v>86.9</v>
      </c>
      <c r="K484" s="12">
        <v>70</v>
      </c>
      <c r="L484" s="80">
        <v>6</v>
      </c>
      <c r="M484" s="98">
        <v>6</v>
      </c>
      <c r="N484" s="101" t="s">
        <v>808</v>
      </c>
      <c r="O484" s="101"/>
      <c r="P484" s="84" t="s">
        <v>808</v>
      </c>
    </row>
    <row r="485" spans="1:16" ht="15" customHeight="1" x14ac:dyDescent="0.25">
      <c r="A485" s="34"/>
      <c r="B485" s="113" t="s">
        <v>644</v>
      </c>
      <c r="C485" s="114"/>
      <c r="D485" s="114"/>
      <c r="E485" s="114"/>
      <c r="F485" s="7">
        <f>F484</f>
        <v>115000</v>
      </c>
      <c r="G485" s="7">
        <f>G484</f>
        <v>80000</v>
      </c>
      <c r="H485" s="7">
        <f>H484</f>
        <v>80000</v>
      </c>
      <c r="I485" s="66">
        <f>I484</f>
        <v>80000</v>
      </c>
      <c r="J485" s="126"/>
      <c r="K485" s="127"/>
      <c r="L485" s="127"/>
      <c r="M485" s="127"/>
      <c r="N485" s="127"/>
      <c r="O485" s="127"/>
      <c r="P485" s="128"/>
    </row>
    <row r="486" spans="1:16" ht="17.100000000000001" customHeight="1" x14ac:dyDescent="0.25">
      <c r="A486" s="34"/>
      <c r="B486" s="125" t="s">
        <v>645</v>
      </c>
      <c r="C486" s="109"/>
      <c r="D486" s="109"/>
      <c r="E486" s="109"/>
      <c r="F486" s="109"/>
      <c r="G486" s="109"/>
      <c r="H486" s="109"/>
      <c r="I486" s="109"/>
      <c r="J486" s="109"/>
      <c r="K486" s="109"/>
      <c r="L486" s="109"/>
      <c r="M486" s="109"/>
      <c r="N486" s="109"/>
      <c r="O486" s="109"/>
      <c r="P486" s="110"/>
    </row>
    <row r="487" spans="1:16" ht="15" customHeight="1" x14ac:dyDescent="0.25">
      <c r="A487" s="34"/>
      <c r="B487" s="115" t="s">
        <v>646</v>
      </c>
      <c r="C487" s="99"/>
      <c r="D487" s="99" t="s">
        <v>647</v>
      </c>
      <c r="E487" s="99"/>
      <c r="F487" s="8">
        <v>1084000</v>
      </c>
      <c r="G487" s="8">
        <v>350000</v>
      </c>
      <c r="H487" s="8">
        <v>350000</v>
      </c>
      <c r="I487" s="65">
        <v>350000</v>
      </c>
      <c r="J487" s="12">
        <v>69.2</v>
      </c>
      <c r="K487" s="12">
        <v>40</v>
      </c>
      <c r="L487" s="80">
        <v>6</v>
      </c>
      <c r="M487" s="98">
        <v>6</v>
      </c>
      <c r="N487" s="101" t="s">
        <v>808</v>
      </c>
      <c r="O487" s="101"/>
      <c r="P487" s="84" t="s">
        <v>808</v>
      </c>
    </row>
    <row r="488" spans="1:16" ht="15" customHeight="1" x14ac:dyDescent="0.25">
      <c r="A488" s="34"/>
      <c r="B488" s="113" t="s">
        <v>648</v>
      </c>
      <c r="C488" s="114"/>
      <c r="D488" s="114"/>
      <c r="E488" s="114"/>
      <c r="F488" s="7">
        <f>F487</f>
        <v>1084000</v>
      </c>
      <c r="G488" s="7">
        <f>G487</f>
        <v>350000</v>
      </c>
      <c r="H488" s="7">
        <f>H487</f>
        <v>350000</v>
      </c>
      <c r="I488" s="66">
        <f>I487</f>
        <v>350000</v>
      </c>
      <c r="J488" s="126"/>
      <c r="K488" s="127"/>
      <c r="L488" s="127"/>
      <c r="M488" s="127"/>
      <c r="N488" s="127"/>
      <c r="O488" s="127"/>
      <c r="P488" s="128"/>
    </row>
    <row r="489" spans="1:16" ht="17.100000000000001" customHeight="1" x14ac:dyDescent="0.25">
      <c r="A489" s="34"/>
      <c r="B489" s="125" t="s">
        <v>649</v>
      </c>
      <c r="C489" s="109"/>
      <c r="D489" s="109"/>
      <c r="E489" s="109"/>
      <c r="F489" s="109"/>
      <c r="G489" s="109"/>
      <c r="H489" s="109"/>
      <c r="I489" s="109"/>
      <c r="J489" s="109"/>
      <c r="K489" s="109"/>
      <c r="L489" s="109"/>
      <c r="M489" s="109"/>
      <c r="N489" s="109"/>
      <c r="O489" s="109"/>
      <c r="P489" s="110"/>
    </row>
    <row r="490" spans="1:16" ht="15" customHeight="1" x14ac:dyDescent="0.25">
      <c r="A490" s="34"/>
      <c r="B490" s="115" t="s">
        <v>650</v>
      </c>
      <c r="C490" s="99"/>
      <c r="D490" s="99" t="s">
        <v>651</v>
      </c>
      <c r="E490" s="99"/>
      <c r="F490" s="9">
        <v>3210000</v>
      </c>
      <c r="G490" s="9">
        <v>2889000</v>
      </c>
      <c r="H490" s="9">
        <v>2889000</v>
      </c>
      <c r="I490" s="68">
        <v>954000</v>
      </c>
      <c r="J490" s="12">
        <v>81.5</v>
      </c>
      <c r="K490" s="12">
        <v>55</v>
      </c>
      <c r="L490" s="80">
        <v>6</v>
      </c>
      <c r="M490" s="98">
        <v>6</v>
      </c>
      <c r="N490" s="101" t="s">
        <v>808</v>
      </c>
      <c r="O490" s="101"/>
      <c r="P490" s="84" t="s">
        <v>808</v>
      </c>
    </row>
    <row r="491" spans="1:16" ht="15" customHeight="1" x14ac:dyDescent="0.25">
      <c r="A491" s="34"/>
      <c r="B491" s="115" t="s">
        <v>652</v>
      </c>
      <c r="C491" s="99"/>
      <c r="D491" s="99" t="s">
        <v>653</v>
      </c>
      <c r="E491" s="99"/>
      <c r="F491" s="9">
        <v>183200</v>
      </c>
      <c r="G491" s="9">
        <v>83200</v>
      </c>
      <c r="H491" s="9">
        <v>83200</v>
      </c>
      <c r="I491" s="63">
        <v>83200</v>
      </c>
      <c r="J491" s="12">
        <v>79.8</v>
      </c>
      <c r="K491" s="12">
        <v>45</v>
      </c>
      <c r="L491" s="80">
        <v>6</v>
      </c>
      <c r="M491" s="98">
        <v>6</v>
      </c>
      <c r="N491" s="101" t="s">
        <v>808</v>
      </c>
      <c r="O491" s="101"/>
      <c r="P491" s="84" t="s">
        <v>808</v>
      </c>
    </row>
    <row r="492" spans="1:16" ht="15" customHeight="1" x14ac:dyDescent="0.25">
      <c r="A492" s="34"/>
      <c r="B492" s="113" t="s">
        <v>654</v>
      </c>
      <c r="C492" s="114"/>
      <c r="D492" s="114"/>
      <c r="E492" s="114"/>
      <c r="F492" s="7">
        <f>SUM(F490:F491)</f>
        <v>3393200</v>
      </c>
      <c r="G492" s="7">
        <f>SUM(G490:G491)</f>
        <v>2972200</v>
      </c>
      <c r="H492" s="7">
        <f>SUM(H490:H491)</f>
        <v>2972200</v>
      </c>
      <c r="I492" s="66">
        <f>SUM(I490:I491)</f>
        <v>1037200</v>
      </c>
      <c r="J492" s="126"/>
      <c r="K492" s="127"/>
      <c r="L492" s="127"/>
      <c r="M492" s="127"/>
      <c r="N492" s="127"/>
      <c r="O492" s="127"/>
      <c r="P492" s="128"/>
    </row>
    <row r="493" spans="1:16" ht="17.100000000000001" customHeight="1" x14ac:dyDescent="0.25">
      <c r="A493" s="34"/>
      <c r="B493" s="125" t="s">
        <v>655</v>
      </c>
      <c r="C493" s="109"/>
      <c r="D493" s="109"/>
      <c r="E493" s="109"/>
      <c r="F493" s="109"/>
      <c r="G493" s="109"/>
      <c r="H493" s="109"/>
      <c r="I493" s="109"/>
      <c r="J493" s="109"/>
      <c r="K493" s="109"/>
      <c r="L493" s="109"/>
      <c r="M493" s="109"/>
      <c r="N493" s="109"/>
      <c r="O493" s="109"/>
      <c r="P493" s="110"/>
    </row>
    <row r="494" spans="1:16" ht="15" customHeight="1" x14ac:dyDescent="0.25">
      <c r="A494" s="34"/>
      <c r="B494" s="115" t="s">
        <v>656</v>
      </c>
      <c r="C494" s="99"/>
      <c r="D494" s="99" t="s">
        <v>657</v>
      </c>
      <c r="E494" s="99"/>
      <c r="F494" s="9">
        <v>277000</v>
      </c>
      <c r="G494" s="9">
        <v>251000</v>
      </c>
      <c r="H494" s="25">
        <v>248000</v>
      </c>
      <c r="I494" s="68">
        <v>248000</v>
      </c>
      <c r="J494" s="12">
        <v>74.900000000000006</v>
      </c>
      <c r="K494" s="12">
        <v>40</v>
      </c>
      <c r="L494" s="80">
        <v>6</v>
      </c>
      <c r="M494" s="98">
        <v>6</v>
      </c>
      <c r="N494" s="101" t="s">
        <v>808</v>
      </c>
      <c r="O494" s="101"/>
      <c r="P494" s="84" t="s">
        <v>808</v>
      </c>
    </row>
    <row r="495" spans="1:16" ht="15" customHeight="1" x14ac:dyDescent="0.25">
      <c r="A495" s="34"/>
      <c r="B495" s="113" t="s">
        <v>658</v>
      </c>
      <c r="C495" s="114"/>
      <c r="D495" s="114"/>
      <c r="E495" s="114"/>
      <c r="F495" s="7">
        <f>F494</f>
        <v>277000</v>
      </c>
      <c r="G495" s="7">
        <f>G494</f>
        <v>251000</v>
      </c>
      <c r="H495" s="7">
        <f>H494</f>
        <v>248000</v>
      </c>
      <c r="I495" s="66">
        <f>I494</f>
        <v>248000</v>
      </c>
      <c r="J495" s="126"/>
      <c r="K495" s="127"/>
      <c r="L495" s="127"/>
      <c r="M495" s="127"/>
      <c r="N495" s="127"/>
      <c r="O495" s="127"/>
      <c r="P495" s="128"/>
    </row>
    <row r="496" spans="1:16" ht="17.100000000000001" customHeight="1" x14ac:dyDescent="0.25">
      <c r="A496" s="34"/>
      <c r="B496" s="125" t="s">
        <v>659</v>
      </c>
      <c r="C496" s="109"/>
      <c r="D496" s="109"/>
      <c r="E496" s="109"/>
      <c r="F496" s="109"/>
      <c r="G496" s="109"/>
      <c r="H496" s="109"/>
      <c r="I496" s="109"/>
      <c r="J496" s="109"/>
      <c r="K496" s="109"/>
      <c r="L496" s="109"/>
      <c r="M496" s="109"/>
      <c r="N496" s="109"/>
      <c r="O496" s="109"/>
      <c r="P496" s="110"/>
    </row>
    <row r="497" spans="1:16" ht="15" customHeight="1" x14ac:dyDescent="0.25">
      <c r="A497" s="34"/>
      <c r="B497" s="115" t="s">
        <v>660</v>
      </c>
      <c r="C497" s="99"/>
      <c r="D497" s="99" t="s">
        <v>661</v>
      </c>
      <c r="E497" s="99"/>
      <c r="F497" s="9">
        <v>1469000</v>
      </c>
      <c r="G497" s="9">
        <v>1318000</v>
      </c>
      <c r="H497" s="9">
        <v>1318000</v>
      </c>
      <c r="I497" s="68">
        <v>324000</v>
      </c>
      <c r="J497" s="12">
        <v>80.900000000000006</v>
      </c>
      <c r="K497" s="12">
        <v>45</v>
      </c>
      <c r="L497" s="80">
        <v>6</v>
      </c>
      <c r="M497" s="98">
        <v>6</v>
      </c>
      <c r="N497" s="101" t="s">
        <v>808</v>
      </c>
      <c r="O497" s="101"/>
      <c r="P497" s="84" t="s">
        <v>808</v>
      </c>
    </row>
    <row r="498" spans="1:16" ht="15" customHeight="1" x14ac:dyDescent="0.25">
      <c r="A498" s="34"/>
      <c r="B498" s="115" t="s">
        <v>662</v>
      </c>
      <c r="C498" s="99"/>
      <c r="D498" s="99" t="s">
        <v>663</v>
      </c>
      <c r="E498" s="99"/>
      <c r="F498" s="8">
        <v>272134</v>
      </c>
      <c r="G498" s="8">
        <v>240000</v>
      </c>
      <c r="H498" s="14">
        <v>0</v>
      </c>
      <c r="I498" s="24">
        <v>0</v>
      </c>
      <c r="J498" s="12"/>
      <c r="K498" s="12">
        <v>0</v>
      </c>
      <c r="L498" s="80">
        <v>6</v>
      </c>
      <c r="M498" s="98">
        <v>6</v>
      </c>
      <c r="N498" s="101" t="s">
        <v>808</v>
      </c>
      <c r="O498" s="101"/>
      <c r="P498" s="84" t="s">
        <v>808</v>
      </c>
    </row>
    <row r="499" spans="1:16" ht="15" customHeight="1" x14ac:dyDescent="0.25">
      <c r="A499" s="34"/>
      <c r="B499" s="115" t="s">
        <v>664</v>
      </c>
      <c r="C499" s="99"/>
      <c r="D499" s="99" t="s">
        <v>665</v>
      </c>
      <c r="E499" s="99"/>
      <c r="F499" s="8">
        <v>366314</v>
      </c>
      <c r="G499" s="8">
        <v>320000</v>
      </c>
      <c r="H499" s="8">
        <v>320000</v>
      </c>
      <c r="I499" s="65">
        <v>320000</v>
      </c>
      <c r="J499" s="12">
        <v>72</v>
      </c>
      <c r="K499" s="12">
        <v>55</v>
      </c>
      <c r="L499" s="80">
        <v>6</v>
      </c>
      <c r="M499" s="98">
        <v>6</v>
      </c>
      <c r="N499" s="101" t="s">
        <v>808</v>
      </c>
      <c r="O499" s="101"/>
      <c r="P499" s="84" t="s">
        <v>808</v>
      </c>
    </row>
    <row r="500" spans="1:16" ht="15" customHeight="1" x14ac:dyDescent="0.25">
      <c r="A500" s="34"/>
      <c r="B500" s="113" t="s">
        <v>666</v>
      </c>
      <c r="C500" s="114"/>
      <c r="D500" s="114"/>
      <c r="E500" s="114"/>
      <c r="F500" s="7">
        <f>SUM(F497:F499)</f>
        <v>2107448</v>
      </c>
      <c r="G500" s="7">
        <f>SUM(G497:G499)</f>
        <v>1878000</v>
      </c>
      <c r="H500" s="7">
        <f>SUM(H497:H499)</f>
        <v>1638000</v>
      </c>
      <c r="I500" s="66">
        <f>SUM(I497:I499)</f>
        <v>644000</v>
      </c>
      <c r="J500" s="126"/>
      <c r="K500" s="127"/>
      <c r="L500" s="127"/>
      <c r="M500" s="127"/>
      <c r="N500" s="127"/>
      <c r="O500" s="127"/>
      <c r="P500" s="128"/>
    </row>
    <row r="501" spans="1:16" ht="17.100000000000001" customHeight="1" x14ac:dyDescent="0.25">
      <c r="A501" s="34"/>
      <c r="B501" s="125" t="s">
        <v>667</v>
      </c>
      <c r="C501" s="109"/>
      <c r="D501" s="109"/>
      <c r="E501" s="109"/>
      <c r="F501" s="109"/>
      <c r="G501" s="109"/>
      <c r="H501" s="109"/>
      <c r="I501" s="109"/>
      <c r="J501" s="109"/>
      <c r="K501" s="109"/>
      <c r="L501" s="109"/>
      <c r="M501" s="109"/>
      <c r="N501" s="109"/>
      <c r="O501" s="109"/>
      <c r="P501" s="110"/>
    </row>
    <row r="502" spans="1:16" ht="15" customHeight="1" x14ac:dyDescent="0.25">
      <c r="A502" s="34"/>
      <c r="B502" s="115" t="s">
        <v>668</v>
      </c>
      <c r="C502" s="99"/>
      <c r="D502" s="99" t="s">
        <v>669</v>
      </c>
      <c r="E502" s="99"/>
      <c r="F502" s="9">
        <v>41200</v>
      </c>
      <c r="G502" s="9">
        <v>35000</v>
      </c>
      <c r="H502" s="9">
        <v>35000</v>
      </c>
      <c r="I502" s="63">
        <v>35000</v>
      </c>
      <c r="J502" s="12">
        <v>70.400000000000006</v>
      </c>
      <c r="K502" s="12">
        <v>45</v>
      </c>
      <c r="L502" s="80">
        <v>6</v>
      </c>
      <c r="M502" s="98">
        <v>6</v>
      </c>
      <c r="N502" s="101" t="s">
        <v>808</v>
      </c>
      <c r="O502" s="101"/>
      <c r="P502" s="84" t="s">
        <v>808</v>
      </c>
    </row>
    <row r="503" spans="1:16" ht="15" customHeight="1" x14ac:dyDescent="0.25">
      <c r="A503" s="34"/>
      <c r="B503" s="115" t="s">
        <v>670</v>
      </c>
      <c r="C503" s="99"/>
      <c r="D503" s="99" t="s">
        <v>671</v>
      </c>
      <c r="E503" s="99"/>
      <c r="F503" s="8">
        <v>175000</v>
      </c>
      <c r="G503" s="8">
        <v>122500</v>
      </c>
      <c r="H503" s="14">
        <v>118825</v>
      </c>
      <c r="I503" s="24">
        <v>118825</v>
      </c>
      <c r="J503" s="12">
        <v>82.2</v>
      </c>
      <c r="K503" s="12">
        <v>55</v>
      </c>
      <c r="L503" s="80">
        <v>6</v>
      </c>
      <c r="M503" s="98">
        <v>6</v>
      </c>
      <c r="N503" s="101" t="s">
        <v>808</v>
      </c>
      <c r="O503" s="101"/>
      <c r="P503" s="84" t="s">
        <v>808</v>
      </c>
    </row>
    <row r="504" spans="1:16" ht="15" customHeight="1" x14ac:dyDescent="0.25">
      <c r="A504" s="34"/>
      <c r="B504" s="113" t="s">
        <v>672</v>
      </c>
      <c r="C504" s="114"/>
      <c r="D504" s="114"/>
      <c r="E504" s="114"/>
      <c r="F504" s="7">
        <f>SUM(F502:F503)</f>
        <v>216200</v>
      </c>
      <c r="G504" s="7">
        <f>SUM(G502:G503)</f>
        <v>157500</v>
      </c>
      <c r="H504" s="7">
        <f>SUM(H502:H503)</f>
        <v>153825</v>
      </c>
      <c r="I504" s="66">
        <f>SUM(I502:I503)</f>
        <v>153825</v>
      </c>
      <c r="J504" s="126"/>
      <c r="K504" s="127"/>
      <c r="L504" s="127"/>
      <c r="M504" s="127"/>
      <c r="N504" s="127"/>
      <c r="O504" s="127"/>
      <c r="P504" s="128"/>
    </row>
    <row r="505" spans="1:16" ht="17.100000000000001" customHeight="1" x14ac:dyDescent="0.25">
      <c r="A505" s="34"/>
      <c r="B505" s="125" t="s">
        <v>673</v>
      </c>
      <c r="C505" s="109"/>
      <c r="D505" s="109"/>
      <c r="E505" s="109"/>
      <c r="F505" s="109"/>
      <c r="G505" s="109"/>
      <c r="H505" s="109"/>
      <c r="I505" s="109"/>
      <c r="J505" s="109"/>
      <c r="K505" s="109"/>
      <c r="L505" s="109"/>
      <c r="M505" s="109"/>
      <c r="N505" s="109"/>
      <c r="O505" s="109"/>
      <c r="P505" s="110"/>
    </row>
    <row r="506" spans="1:16" ht="15" customHeight="1" x14ac:dyDescent="0.25">
      <c r="A506" s="34"/>
      <c r="B506" s="115" t="s">
        <v>678</v>
      </c>
      <c r="C506" s="99"/>
      <c r="D506" s="99" t="s">
        <v>679</v>
      </c>
      <c r="E506" s="99"/>
      <c r="F506" s="9">
        <v>130000</v>
      </c>
      <c r="G506" s="9">
        <v>90000</v>
      </c>
      <c r="H506" s="9">
        <v>90000</v>
      </c>
      <c r="I506" s="63">
        <v>90000</v>
      </c>
      <c r="J506" s="12">
        <v>87.3</v>
      </c>
      <c r="K506" s="12">
        <v>65</v>
      </c>
      <c r="L506" s="80">
        <v>6</v>
      </c>
      <c r="M506" s="98">
        <v>6</v>
      </c>
      <c r="N506" s="101" t="s">
        <v>808</v>
      </c>
      <c r="O506" s="101"/>
      <c r="P506" s="84" t="s">
        <v>808</v>
      </c>
    </row>
    <row r="507" spans="1:16" ht="15" customHeight="1" x14ac:dyDescent="0.25">
      <c r="A507" s="34"/>
      <c r="B507" s="115" t="s">
        <v>680</v>
      </c>
      <c r="C507" s="99"/>
      <c r="D507" s="99" t="s">
        <v>681</v>
      </c>
      <c r="E507" s="99"/>
      <c r="F507" s="9">
        <v>63000</v>
      </c>
      <c r="G507" s="9">
        <v>56000</v>
      </c>
      <c r="H507" s="9">
        <v>56000</v>
      </c>
      <c r="I507" s="63">
        <v>56000</v>
      </c>
      <c r="J507" s="12">
        <v>85.1</v>
      </c>
      <c r="K507" s="12">
        <v>55</v>
      </c>
      <c r="L507" s="80">
        <v>6</v>
      </c>
      <c r="M507" s="98">
        <v>6</v>
      </c>
      <c r="N507" s="101" t="s">
        <v>808</v>
      </c>
      <c r="O507" s="101"/>
      <c r="P507" s="84" t="s">
        <v>808</v>
      </c>
    </row>
    <row r="508" spans="1:16" ht="15" customHeight="1" x14ac:dyDescent="0.25">
      <c r="A508" s="34"/>
      <c r="B508" s="115" t="s">
        <v>682</v>
      </c>
      <c r="C508" s="99"/>
      <c r="D508" s="99" t="s">
        <v>683</v>
      </c>
      <c r="E508" s="99"/>
      <c r="F508" s="8">
        <v>609549</v>
      </c>
      <c r="G508" s="8">
        <v>548000</v>
      </c>
      <c r="H508" s="14">
        <v>531560</v>
      </c>
      <c r="I508" s="24">
        <v>531560</v>
      </c>
      <c r="J508" s="12">
        <v>87.6</v>
      </c>
      <c r="K508" s="12">
        <v>70</v>
      </c>
      <c r="L508" s="80">
        <v>6</v>
      </c>
      <c r="M508" s="98">
        <v>6</v>
      </c>
      <c r="N508" s="101" t="s">
        <v>808</v>
      </c>
      <c r="O508" s="101"/>
      <c r="P508" s="84" t="s">
        <v>808</v>
      </c>
    </row>
    <row r="509" spans="1:16" ht="15" customHeight="1" x14ac:dyDescent="0.25">
      <c r="A509" s="34"/>
      <c r="B509" s="113" t="s">
        <v>684</v>
      </c>
      <c r="C509" s="114"/>
      <c r="D509" s="114"/>
      <c r="E509" s="114"/>
      <c r="F509" s="7">
        <f>SUM(F506:F508)</f>
        <v>802549</v>
      </c>
      <c r="G509" s="7">
        <f>SUM(G506:G508)</f>
        <v>694000</v>
      </c>
      <c r="H509" s="7">
        <f>SUM(H506:H508)</f>
        <v>677560</v>
      </c>
      <c r="I509" s="66">
        <f>SUM(I506:I508)</f>
        <v>677560</v>
      </c>
      <c r="J509" s="126"/>
      <c r="K509" s="127"/>
      <c r="L509" s="127"/>
      <c r="M509" s="127"/>
      <c r="N509" s="127"/>
      <c r="O509" s="127"/>
      <c r="P509" s="128"/>
    </row>
    <row r="510" spans="1:16" ht="17.100000000000001" customHeight="1" x14ac:dyDescent="0.25">
      <c r="A510" s="34"/>
      <c r="B510" s="125" t="s">
        <v>685</v>
      </c>
      <c r="C510" s="109"/>
      <c r="D510" s="109"/>
      <c r="E510" s="109"/>
      <c r="F510" s="109"/>
      <c r="G510" s="109"/>
      <c r="H510" s="109"/>
      <c r="I510" s="109"/>
      <c r="J510" s="109"/>
      <c r="K510" s="109"/>
      <c r="L510" s="109"/>
      <c r="M510" s="109"/>
      <c r="N510" s="109"/>
      <c r="O510" s="109"/>
      <c r="P510" s="110"/>
    </row>
    <row r="511" spans="1:16" ht="15" customHeight="1" x14ac:dyDescent="0.25">
      <c r="A511" s="34"/>
      <c r="B511" s="115" t="s">
        <v>686</v>
      </c>
      <c r="C511" s="99"/>
      <c r="D511" s="99" t="s">
        <v>687</v>
      </c>
      <c r="E511" s="99"/>
      <c r="F511" s="9">
        <v>332880</v>
      </c>
      <c r="G511" s="9">
        <v>233000</v>
      </c>
      <c r="H511" s="9">
        <v>233000</v>
      </c>
      <c r="I511" s="63">
        <v>233000</v>
      </c>
      <c r="J511" s="12">
        <v>75.099999999999994</v>
      </c>
      <c r="K511" s="12">
        <v>45</v>
      </c>
      <c r="L511" s="80">
        <v>6</v>
      </c>
      <c r="M511" s="98">
        <v>6</v>
      </c>
      <c r="N511" s="101" t="s">
        <v>808</v>
      </c>
      <c r="O511" s="101"/>
      <c r="P511" s="84" t="s">
        <v>808</v>
      </c>
    </row>
    <row r="512" spans="1:16" ht="15.75" customHeight="1" x14ac:dyDescent="0.25">
      <c r="A512" s="34"/>
      <c r="B512" s="113" t="s">
        <v>688</v>
      </c>
      <c r="C512" s="114"/>
      <c r="D512" s="114"/>
      <c r="E512" s="114"/>
      <c r="F512" s="7">
        <f>F511</f>
        <v>332880</v>
      </c>
      <c r="G512" s="7">
        <f>G511</f>
        <v>233000</v>
      </c>
      <c r="H512" s="7">
        <f>H511</f>
        <v>233000</v>
      </c>
      <c r="I512" s="66">
        <f>I511</f>
        <v>233000</v>
      </c>
      <c r="J512" s="156" t="s">
        <v>13</v>
      </c>
      <c r="K512" s="157"/>
      <c r="L512" s="157"/>
      <c r="M512" s="157"/>
      <c r="N512" s="157"/>
      <c r="O512" s="157"/>
      <c r="P512" s="158"/>
    </row>
    <row r="513" spans="1:16" ht="15" customHeight="1" x14ac:dyDescent="0.25">
      <c r="A513" s="34"/>
      <c r="B513" s="161" t="s">
        <v>793</v>
      </c>
      <c r="C513" s="162"/>
      <c r="D513" s="162"/>
      <c r="E513" s="162"/>
      <c r="F513" s="26">
        <f>F440+F461+F479+F487+F498+F499+F503+F508</f>
        <v>3680521</v>
      </c>
      <c r="G513" s="26">
        <f>G440+G461+G479+G487+G498+G499+G503+G508</f>
        <v>2598400</v>
      </c>
      <c r="H513" s="26">
        <f>H440+H461+H479+H487+H498+H499+H503+H508</f>
        <v>2316748</v>
      </c>
      <c r="I513" s="74">
        <f>I440+I461+I479+I487+I498+I499+I503+I508</f>
        <v>2316748</v>
      </c>
      <c r="J513" s="159"/>
      <c r="K513" s="144"/>
      <c r="L513" s="144"/>
      <c r="M513" s="144"/>
      <c r="N513" s="144"/>
      <c r="O513" s="144"/>
      <c r="P513" s="145"/>
    </row>
    <row r="514" spans="1:16" ht="15" customHeight="1" x14ac:dyDescent="0.25">
      <c r="A514" s="34"/>
      <c r="B514" s="119" t="s">
        <v>792</v>
      </c>
      <c r="C514" s="120"/>
      <c r="D514" s="120"/>
      <c r="E514" s="120"/>
      <c r="F514" s="23">
        <f>F435+F436+F439+F441+F446+F449+F450+F451+F452+F455+F456+F457+F460+F464+F467+F468+F469+F472+F473+F476+F480+F481+F484+F490+F491+F494+F497+F502+F506+F507+F511</f>
        <v>13471220</v>
      </c>
      <c r="G514" s="23">
        <f>G435+G436+G439+G441+G446+G449+G450+G451+G452+G455+G456+G457+G460+G464+G467+G468+G469+G472+G473+G476+G480+G481+G484+G490+G491+G494+G497+G502+G506+G507+G511</f>
        <v>11458140</v>
      </c>
      <c r="H514" s="23">
        <f>H435+H436+H439+H441+H446+H449+H450+H451+H452+H455+H456+H457+H460+H464+H467+H468+H469+H472+H473+H476+H480+H481+H484+H490+H491+H494+H497+H502+H506+H507+H511</f>
        <v>11273824</v>
      </c>
      <c r="I514" s="70">
        <f>I435+I436+I439+I441+I446+I449+I450+I451+I452+I455+I456+I457+I460+I464+I467+I468+I469+I472+I473+I476+I480+I481+I484+I490+I491+I494+I497+I502+I506+I507+I511</f>
        <v>4896157</v>
      </c>
      <c r="J514" s="159"/>
      <c r="K514" s="144"/>
      <c r="L514" s="144"/>
      <c r="M514" s="144"/>
      <c r="N514" s="144"/>
      <c r="O514" s="144"/>
      <c r="P514" s="145"/>
    </row>
    <row r="515" spans="1:16" ht="15.75" customHeight="1" thickBot="1" x14ac:dyDescent="0.3">
      <c r="A515" s="34"/>
      <c r="B515" s="121" t="s">
        <v>689</v>
      </c>
      <c r="C515" s="122"/>
      <c r="D515" s="122"/>
      <c r="E515" s="122"/>
      <c r="F515" s="32">
        <f>F437+F442+F447+F453+F458+F462+F465+F470+F474+F477+F482+F485+F488+F495+F492+F500+F504+F509+F512</f>
        <v>17151741</v>
      </c>
      <c r="G515" s="32">
        <f>G437+G442+G447+G453+G458+G462+G465+G470+G474+G477+G482+G485+G488+G495+G492+G500+G504+G509+G512</f>
        <v>14056540</v>
      </c>
      <c r="H515" s="32">
        <f>H437+H442+H447+H453+H458+H462+H465+H470+H474+H477+H482+H485+H488+H495+H492+H500+H504+H509+H512</f>
        <v>13590572</v>
      </c>
      <c r="I515" s="75">
        <f>I437+I442+I447+I453+I458+I462+I465+I470+I474+I477+I482+I485+I488+I495+I492+I500+I504+I509+I512</f>
        <v>7212905</v>
      </c>
      <c r="J515" s="160"/>
      <c r="K515" s="146"/>
      <c r="L515" s="146"/>
      <c r="M515" s="146"/>
      <c r="N515" s="146"/>
      <c r="O515" s="146"/>
      <c r="P515" s="147"/>
    </row>
    <row r="516" spans="1:16" ht="18.600000000000001" customHeight="1" x14ac:dyDescent="0.25">
      <c r="A516" s="33"/>
      <c r="B516" s="154" t="s">
        <v>690</v>
      </c>
      <c r="C516" s="154"/>
      <c r="D516" s="154"/>
      <c r="E516" s="154"/>
      <c r="F516" s="154"/>
      <c r="G516" s="154"/>
      <c r="H516" s="154"/>
      <c r="I516" s="154"/>
      <c r="J516" s="154"/>
      <c r="K516" s="154"/>
      <c r="L516" s="154"/>
      <c r="M516" s="154"/>
      <c r="N516" s="154"/>
      <c r="O516" s="154"/>
      <c r="P516" s="155"/>
    </row>
    <row r="517" spans="1:16" ht="17.100000000000001" customHeight="1" x14ac:dyDescent="0.25">
      <c r="A517" s="33"/>
      <c r="B517" s="109" t="s">
        <v>690</v>
      </c>
      <c r="C517" s="109"/>
      <c r="D517" s="109"/>
      <c r="E517" s="109"/>
      <c r="F517" s="109"/>
      <c r="G517" s="109"/>
      <c r="H517" s="109"/>
      <c r="I517" s="109"/>
      <c r="J517" s="109"/>
      <c r="K517" s="109"/>
      <c r="L517" s="109"/>
      <c r="M517" s="109"/>
      <c r="N517" s="109"/>
      <c r="O517" s="109"/>
      <c r="P517" s="110"/>
    </row>
    <row r="518" spans="1:16" ht="15" customHeight="1" x14ac:dyDescent="0.25">
      <c r="A518" s="33"/>
      <c r="B518" s="99" t="s">
        <v>695</v>
      </c>
      <c r="C518" s="99"/>
      <c r="D518" s="99" t="s">
        <v>696</v>
      </c>
      <c r="E518" s="99"/>
      <c r="F518" s="9">
        <v>73000</v>
      </c>
      <c r="G518" s="9">
        <v>58000</v>
      </c>
      <c r="H518" s="9">
        <v>58000</v>
      </c>
      <c r="I518" s="63">
        <v>58000</v>
      </c>
      <c r="J518" s="12"/>
      <c r="K518" s="12">
        <v>40</v>
      </c>
      <c r="L518" s="12">
        <v>7</v>
      </c>
      <c r="M518" s="12">
        <v>7</v>
      </c>
      <c r="N518" s="101" t="s">
        <v>808</v>
      </c>
      <c r="O518" s="101"/>
      <c r="P518" s="84" t="s">
        <v>808</v>
      </c>
    </row>
    <row r="519" spans="1:16" ht="15" customHeight="1" x14ac:dyDescent="0.25">
      <c r="A519" s="33"/>
      <c r="B519" s="99" t="s">
        <v>697</v>
      </c>
      <c r="C519" s="99"/>
      <c r="D519" s="99" t="s">
        <v>698</v>
      </c>
      <c r="E519" s="99"/>
      <c r="F519" s="9">
        <v>131000</v>
      </c>
      <c r="G519" s="9">
        <v>71000</v>
      </c>
      <c r="H519" s="9">
        <v>71000</v>
      </c>
      <c r="I519" s="63">
        <v>71000</v>
      </c>
      <c r="J519" s="12"/>
      <c r="K519" s="12">
        <v>40</v>
      </c>
      <c r="L519" s="80">
        <v>7</v>
      </c>
      <c r="M519" s="80">
        <v>7</v>
      </c>
      <c r="N519" s="101" t="s">
        <v>808</v>
      </c>
      <c r="O519" s="101"/>
      <c r="P519" s="84" t="s">
        <v>808</v>
      </c>
    </row>
    <row r="520" spans="1:16" ht="15" customHeight="1" x14ac:dyDescent="0.25">
      <c r="A520" s="33"/>
      <c r="B520" s="114" t="s">
        <v>721</v>
      </c>
      <c r="C520" s="114"/>
      <c r="D520" s="114"/>
      <c r="E520" s="114"/>
      <c r="F520" s="7">
        <f>SUM(F518:F519)</f>
        <v>204000</v>
      </c>
      <c r="G520" s="7">
        <f>SUM(G518:G519)</f>
        <v>129000</v>
      </c>
      <c r="H520" s="7">
        <f>SUM(H518:H519)</f>
        <v>129000</v>
      </c>
      <c r="I520" s="66">
        <f>SUM(I518:I519)</f>
        <v>129000</v>
      </c>
      <c r="J520" s="126"/>
      <c r="K520" s="127"/>
      <c r="L520" s="127"/>
      <c r="M520" s="127"/>
      <c r="N520" s="127"/>
      <c r="O520" s="127"/>
      <c r="P520" s="128"/>
    </row>
    <row r="521" spans="1:16" ht="17.100000000000001" customHeight="1" x14ac:dyDescent="0.25">
      <c r="A521" s="33"/>
      <c r="B521" s="109" t="s">
        <v>691</v>
      </c>
      <c r="C521" s="109"/>
      <c r="D521" s="109"/>
      <c r="E521" s="109"/>
      <c r="F521" s="109"/>
      <c r="G521" s="109"/>
      <c r="H521" s="109"/>
      <c r="I521" s="109"/>
      <c r="J521" s="109"/>
      <c r="K521" s="109"/>
      <c r="L521" s="109"/>
      <c r="M521" s="109"/>
      <c r="N521" s="109"/>
      <c r="O521" s="109"/>
      <c r="P521" s="110"/>
    </row>
    <row r="522" spans="1:16" ht="15" customHeight="1" x14ac:dyDescent="0.25">
      <c r="A522" s="33"/>
      <c r="B522" s="99" t="s">
        <v>692</v>
      </c>
      <c r="C522" s="99"/>
      <c r="D522" s="99" t="s">
        <v>693</v>
      </c>
      <c r="E522" s="99"/>
      <c r="F522" s="8">
        <v>264732</v>
      </c>
      <c r="G522" s="8">
        <v>238000</v>
      </c>
      <c r="H522" s="14">
        <v>230860</v>
      </c>
      <c r="I522" s="24">
        <v>230860</v>
      </c>
      <c r="J522" s="12">
        <v>72.2</v>
      </c>
      <c r="K522" s="12">
        <v>45</v>
      </c>
      <c r="L522" s="80">
        <v>7</v>
      </c>
      <c r="M522" s="80">
        <v>7</v>
      </c>
      <c r="N522" s="101" t="s">
        <v>808</v>
      </c>
      <c r="O522" s="101"/>
      <c r="P522" s="84" t="s">
        <v>808</v>
      </c>
    </row>
    <row r="523" spans="1:16" ht="15" customHeight="1" x14ac:dyDescent="0.25">
      <c r="A523" s="33"/>
      <c r="B523" s="114" t="s">
        <v>694</v>
      </c>
      <c r="C523" s="114"/>
      <c r="D523" s="114"/>
      <c r="E523" s="114"/>
      <c r="F523" s="7">
        <f>F522</f>
        <v>264732</v>
      </c>
      <c r="G523" s="7">
        <f>G522</f>
        <v>238000</v>
      </c>
      <c r="H523" s="7">
        <f>H522</f>
        <v>230860</v>
      </c>
      <c r="I523" s="66">
        <f>I522</f>
        <v>230860</v>
      </c>
      <c r="J523" s="126"/>
      <c r="K523" s="127"/>
      <c r="L523" s="127"/>
      <c r="M523" s="127"/>
      <c r="N523" s="127"/>
      <c r="O523" s="127"/>
      <c r="P523" s="128"/>
    </row>
    <row r="524" spans="1:16" ht="17.100000000000001" customHeight="1" x14ac:dyDescent="0.25">
      <c r="A524" s="33"/>
      <c r="B524" s="109" t="s">
        <v>699</v>
      </c>
      <c r="C524" s="109"/>
      <c r="D524" s="109"/>
      <c r="E524" s="109"/>
      <c r="F524" s="109"/>
      <c r="G524" s="109"/>
      <c r="H524" s="109"/>
      <c r="I524" s="109"/>
      <c r="J524" s="109"/>
      <c r="K524" s="109"/>
      <c r="L524" s="109"/>
      <c r="M524" s="109"/>
      <c r="N524" s="109"/>
      <c r="O524" s="109"/>
      <c r="P524" s="110"/>
    </row>
    <row r="525" spans="1:16" ht="15" customHeight="1" x14ac:dyDescent="0.25">
      <c r="A525" s="33"/>
      <c r="B525" s="99" t="s">
        <v>700</v>
      </c>
      <c r="C525" s="99"/>
      <c r="D525" s="99" t="s">
        <v>701</v>
      </c>
      <c r="E525" s="99"/>
      <c r="F525" s="9">
        <v>890000</v>
      </c>
      <c r="G525" s="9">
        <v>799000</v>
      </c>
      <c r="H525" s="9">
        <v>799000</v>
      </c>
      <c r="I525" s="68">
        <v>267000</v>
      </c>
      <c r="J525" s="12">
        <v>79.900000000000006</v>
      </c>
      <c r="K525" s="12">
        <v>55</v>
      </c>
      <c r="L525" s="80">
        <v>7</v>
      </c>
      <c r="M525" s="80">
        <v>7</v>
      </c>
      <c r="N525" s="101" t="s">
        <v>808</v>
      </c>
      <c r="O525" s="101"/>
      <c r="P525" s="84" t="s">
        <v>808</v>
      </c>
    </row>
    <row r="526" spans="1:16" ht="15" customHeight="1" x14ac:dyDescent="0.25">
      <c r="A526" s="33"/>
      <c r="B526" s="99" t="s">
        <v>702</v>
      </c>
      <c r="C526" s="99"/>
      <c r="D526" s="99" t="s">
        <v>703</v>
      </c>
      <c r="E526" s="99"/>
      <c r="F526" s="9">
        <v>42020</v>
      </c>
      <c r="G526" s="9">
        <v>37100</v>
      </c>
      <c r="H526" s="9">
        <v>37100</v>
      </c>
      <c r="I526" s="63">
        <v>37100</v>
      </c>
      <c r="J526" s="12">
        <v>78.900000000000006</v>
      </c>
      <c r="K526" s="12">
        <v>55</v>
      </c>
      <c r="L526" s="80">
        <v>7</v>
      </c>
      <c r="M526" s="80">
        <v>7</v>
      </c>
      <c r="N526" s="101" t="s">
        <v>808</v>
      </c>
      <c r="O526" s="101"/>
      <c r="P526" s="84" t="s">
        <v>808</v>
      </c>
    </row>
    <row r="527" spans="1:16" ht="15" customHeight="1" x14ac:dyDescent="0.25">
      <c r="A527" s="33"/>
      <c r="B527" s="99" t="s">
        <v>704</v>
      </c>
      <c r="C527" s="99"/>
      <c r="D527" s="99" t="s">
        <v>705</v>
      </c>
      <c r="E527" s="99"/>
      <c r="F527" s="8">
        <v>361400</v>
      </c>
      <c r="G527" s="8">
        <v>311400</v>
      </c>
      <c r="H527" s="14">
        <v>302058</v>
      </c>
      <c r="I527" s="24">
        <v>302058</v>
      </c>
      <c r="J527" s="12">
        <v>90</v>
      </c>
      <c r="K527" s="12">
        <v>65</v>
      </c>
      <c r="L527" s="80">
        <v>7</v>
      </c>
      <c r="M527" s="80">
        <v>7</v>
      </c>
      <c r="N527" s="101" t="s">
        <v>808</v>
      </c>
      <c r="O527" s="101"/>
      <c r="P527" s="84" t="s">
        <v>808</v>
      </c>
    </row>
    <row r="528" spans="1:16" ht="15" customHeight="1" x14ac:dyDescent="0.25">
      <c r="A528" s="33"/>
      <c r="B528" s="114" t="s">
        <v>706</v>
      </c>
      <c r="C528" s="114"/>
      <c r="D528" s="114"/>
      <c r="E528" s="114"/>
      <c r="F528" s="7">
        <f>SUM(F525:F527)</f>
        <v>1293420</v>
      </c>
      <c r="G528" s="7">
        <f>SUM(G525:G527)</f>
        <v>1147500</v>
      </c>
      <c r="H528" s="7">
        <f>SUM(H525:H527)</f>
        <v>1138158</v>
      </c>
      <c r="I528" s="66">
        <f>SUM(I525:I527)</f>
        <v>606158</v>
      </c>
      <c r="J528" s="126"/>
      <c r="K528" s="127"/>
      <c r="L528" s="127"/>
      <c r="M528" s="127"/>
      <c r="N528" s="127"/>
      <c r="O528" s="127"/>
      <c r="P528" s="128"/>
    </row>
    <row r="529" spans="1:16" ht="17.100000000000001" customHeight="1" x14ac:dyDescent="0.25">
      <c r="A529" s="33"/>
      <c r="B529" s="109" t="s">
        <v>707</v>
      </c>
      <c r="C529" s="109"/>
      <c r="D529" s="109"/>
      <c r="E529" s="109"/>
      <c r="F529" s="109"/>
      <c r="G529" s="109"/>
      <c r="H529" s="109"/>
      <c r="I529" s="109"/>
      <c r="J529" s="109"/>
      <c r="K529" s="109"/>
      <c r="L529" s="109"/>
      <c r="M529" s="109"/>
      <c r="N529" s="109"/>
      <c r="O529" s="109"/>
      <c r="P529" s="110"/>
    </row>
    <row r="530" spans="1:16" ht="15" customHeight="1" x14ac:dyDescent="0.25">
      <c r="A530" s="33"/>
      <c r="B530" s="99" t="s">
        <v>708</v>
      </c>
      <c r="C530" s="99"/>
      <c r="D530" s="99" t="s">
        <v>709</v>
      </c>
      <c r="E530" s="99"/>
      <c r="F530" s="8">
        <v>652431</v>
      </c>
      <c r="G530" s="8">
        <v>350000</v>
      </c>
      <c r="H530" s="14">
        <v>339500</v>
      </c>
      <c r="I530" s="24">
        <v>339500</v>
      </c>
      <c r="J530" s="12">
        <v>74.3</v>
      </c>
      <c r="K530" s="12">
        <v>40</v>
      </c>
      <c r="L530" s="80">
        <v>7</v>
      </c>
      <c r="M530" s="80">
        <v>7</v>
      </c>
      <c r="N530" s="101" t="s">
        <v>808</v>
      </c>
      <c r="O530" s="101"/>
      <c r="P530" s="84" t="s">
        <v>808</v>
      </c>
    </row>
    <row r="531" spans="1:16" ht="15" customHeight="1" x14ac:dyDescent="0.25">
      <c r="A531" s="33"/>
      <c r="B531" s="114" t="s">
        <v>710</v>
      </c>
      <c r="C531" s="114"/>
      <c r="D531" s="114"/>
      <c r="E531" s="114"/>
      <c r="F531" s="7">
        <f>F530</f>
        <v>652431</v>
      </c>
      <c r="G531" s="7">
        <f>G530</f>
        <v>350000</v>
      </c>
      <c r="H531" s="7">
        <f>H530</f>
        <v>339500</v>
      </c>
      <c r="I531" s="66">
        <f>I530</f>
        <v>339500</v>
      </c>
      <c r="J531" s="126" t="s">
        <v>13</v>
      </c>
      <c r="K531" s="127"/>
      <c r="L531" s="127"/>
      <c r="M531" s="127"/>
      <c r="N531" s="127"/>
      <c r="O531" s="127"/>
      <c r="P531" s="128"/>
    </row>
    <row r="532" spans="1:16" ht="17.100000000000001" customHeight="1" x14ac:dyDescent="0.25">
      <c r="A532" s="33"/>
      <c r="B532" s="109" t="s">
        <v>711</v>
      </c>
      <c r="C532" s="109"/>
      <c r="D532" s="109"/>
      <c r="E532" s="109"/>
      <c r="F532" s="109"/>
      <c r="G532" s="109"/>
      <c r="H532" s="109"/>
      <c r="I532" s="109"/>
      <c r="J532" s="109"/>
      <c r="K532" s="109"/>
      <c r="L532" s="109"/>
      <c r="M532" s="109"/>
      <c r="N532" s="109"/>
      <c r="O532" s="109"/>
      <c r="P532" s="110"/>
    </row>
    <row r="533" spans="1:16" ht="15" customHeight="1" x14ac:dyDescent="0.25">
      <c r="A533" s="33"/>
      <c r="B533" s="99" t="s">
        <v>712</v>
      </c>
      <c r="C533" s="99"/>
      <c r="D533" s="99" t="s">
        <v>713</v>
      </c>
      <c r="E533" s="99"/>
      <c r="F533" s="8">
        <v>1577750</v>
      </c>
      <c r="G533" s="8">
        <v>300000</v>
      </c>
      <c r="H533" s="14">
        <v>300000</v>
      </c>
      <c r="I533" s="24">
        <v>300000</v>
      </c>
      <c r="J533" s="12">
        <v>67.8</v>
      </c>
      <c r="K533" s="12">
        <v>45</v>
      </c>
      <c r="L533" s="80">
        <v>7</v>
      </c>
      <c r="M533" s="80">
        <v>7</v>
      </c>
      <c r="N533" s="101" t="s">
        <v>808</v>
      </c>
      <c r="O533" s="101"/>
      <c r="P533" s="84" t="s">
        <v>808</v>
      </c>
    </row>
    <row r="534" spans="1:16" ht="15" customHeight="1" x14ac:dyDescent="0.25">
      <c r="A534" s="33"/>
      <c r="B534" s="114" t="s">
        <v>714</v>
      </c>
      <c r="C534" s="114"/>
      <c r="D534" s="114"/>
      <c r="E534" s="114"/>
      <c r="F534" s="7">
        <f>F533</f>
        <v>1577750</v>
      </c>
      <c r="G534" s="7">
        <f>G533</f>
        <v>300000</v>
      </c>
      <c r="H534" s="7">
        <f>H533</f>
        <v>300000</v>
      </c>
      <c r="I534" s="66">
        <f>I533</f>
        <v>300000</v>
      </c>
      <c r="J534" s="126" t="s">
        <v>13</v>
      </c>
      <c r="K534" s="127"/>
      <c r="L534" s="127"/>
      <c r="M534" s="127"/>
      <c r="N534" s="127"/>
      <c r="O534" s="127"/>
      <c r="P534" s="128"/>
    </row>
    <row r="535" spans="1:16" ht="17.100000000000001" customHeight="1" x14ac:dyDescent="0.25">
      <c r="A535" s="33"/>
      <c r="B535" s="109" t="s">
        <v>715</v>
      </c>
      <c r="C535" s="109"/>
      <c r="D535" s="109"/>
      <c r="E535" s="109"/>
      <c r="F535" s="109"/>
      <c r="G535" s="109"/>
      <c r="H535" s="109"/>
      <c r="I535" s="109"/>
      <c r="J535" s="109"/>
      <c r="K535" s="109"/>
      <c r="L535" s="109"/>
      <c r="M535" s="109"/>
      <c r="N535" s="109"/>
      <c r="O535" s="109"/>
      <c r="P535" s="110"/>
    </row>
    <row r="536" spans="1:16" ht="15" customHeight="1" x14ac:dyDescent="0.25">
      <c r="A536" s="33"/>
      <c r="B536" s="99" t="s">
        <v>716</v>
      </c>
      <c r="C536" s="99"/>
      <c r="D536" s="99" t="s">
        <v>717</v>
      </c>
      <c r="E536" s="99"/>
      <c r="F536" s="9">
        <v>30980</v>
      </c>
      <c r="G536" s="9">
        <v>24000</v>
      </c>
      <c r="H536" s="9">
        <v>24000</v>
      </c>
      <c r="I536" s="63">
        <v>24000</v>
      </c>
      <c r="J536" s="12">
        <v>69.099999999999994</v>
      </c>
      <c r="K536" s="12">
        <v>45</v>
      </c>
      <c r="L536" s="80">
        <v>7</v>
      </c>
      <c r="M536" s="80">
        <v>7</v>
      </c>
      <c r="N536" s="101" t="s">
        <v>808</v>
      </c>
      <c r="O536" s="101"/>
      <c r="P536" s="84" t="s">
        <v>808</v>
      </c>
    </row>
    <row r="537" spans="1:16" ht="15" customHeight="1" x14ac:dyDescent="0.25">
      <c r="A537" s="33"/>
      <c r="B537" s="99" t="s">
        <v>718</v>
      </c>
      <c r="C537" s="99"/>
      <c r="D537" s="99" t="s">
        <v>719</v>
      </c>
      <c r="E537" s="99"/>
      <c r="F537" s="9">
        <v>90013</v>
      </c>
      <c r="G537" s="9">
        <v>56000</v>
      </c>
      <c r="H537" s="9">
        <v>56000</v>
      </c>
      <c r="I537" s="63">
        <v>56000</v>
      </c>
      <c r="J537" s="12">
        <v>68.900000000000006</v>
      </c>
      <c r="K537" s="12">
        <v>45</v>
      </c>
      <c r="L537" s="80">
        <v>7</v>
      </c>
      <c r="M537" s="80">
        <v>7</v>
      </c>
      <c r="N537" s="101" t="s">
        <v>808</v>
      </c>
      <c r="O537" s="101"/>
      <c r="P537" s="84" t="s">
        <v>808</v>
      </c>
    </row>
    <row r="538" spans="1:16" ht="15.75" customHeight="1" x14ac:dyDescent="0.25">
      <c r="A538" s="33"/>
      <c r="B538" s="114" t="s">
        <v>720</v>
      </c>
      <c r="C538" s="114"/>
      <c r="D538" s="114"/>
      <c r="E538" s="114"/>
      <c r="F538" s="7">
        <f>SUM(F536:F537)</f>
        <v>120993</v>
      </c>
      <c r="G538" s="7">
        <f>SUM(G536:G537)</f>
        <v>80000</v>
      </c>
      <c r="H538" s="7">
        <f>SUM(H536:H537)</f>
        <v>80000</v>
      </c>
      <c r="I538" s="66">
        <f>SUM(I536:I537)</f>
        <v>80000</v>
      </c>
      <c r="J538" s="156" t="s">
        <v>13</v>
      </c>
      <c r="K538" s="157"/>
      <c r="L538" s="157"/>
      <c r="M538" s="157"/>
      <c r="N538" s="157"/>
      <c r="O538" s="157"/>
      <c r="P538" s="158"/>
    </row>
    <row r="539" spans="1:16" ht="15" customHeight="1" x14ac:dyDescent="0.25">
      <c r="A539" s="33"/>
      <c r="B539" s="162" t="s">
        <v>780</v>
      </c>
      <c r="C539" s="162"/>
      <c r="D539" s="162"/>
      <c r="E539" s="162"/>
      <c r="F539" s="26">
        <f>F522+F527+F530+F533</f>
        <v>2856313</v>
      </c>
      <c r="G539" s="26">
        <f>G522+G527+G530+G533</f>
        <v>1199400</v>
      </c>
      <c r="H539" s="26">
        <f>H522+H527+H530+H533</f>
        <v>1172418</v>
      </c>
      <c r="I539" s="74">
        <f>I522+I527+I530+I533</f>
        <v>1172418</v>
      </c>
      <c r="J539" s="159"/>
      <c r="K539" s="144"/>
      <c r="L539" s="144"/>
      <c r="M539" s="144"/>
      <c r="N539" s="144"/>
      <c r="O539" s="144"/>
      <c r="P539" s="145"/>
    </row>
    <row r="540" spans="1:16" ht="15" customHeight="1" x14ac:dyDescent="0.25">
      <c r="A540" s="33"/>
      <c r="B540" s="120" t="s">
        <v>781</v>
      </c>
      <c r="C540" s="120"/>
      <c r="D540" s="120"/>
      <c r="E540" s="120"/>
      <c r="F540" s="23">
        <f>F518+F519+F525+F526+F536+F537</f>
        <v>1257013</v>
      </c>
      <c r="G540" s="23">
        <f>G518+G519+G525+G526+G536+G537</f>
        <v>1045100</v>
      </c>
      <c r="H540" s="23">
        <f>H518+H519+H525+H526+H536+H537</f>
        <v>1045100</v>
      </c>
      <c r="I540" s="70">
        <f>I518+I519+I525+I526+I536+I537</f>
        <v>513100</v>
      </c>
      <c r="J540" s="159"/>
      <c r="K540" s="144"/>
      <c r="L540" s="144"/>
      <c r="M540" s="144"/>
      <c r="N540" s="144"/>
      <c r="O540" s="144"/>
      <c r="P540" s="145"/>
    </row>
    <row r="541" spans="1:16" ht="15.75" customHeight="1" thickBot="1" x14ac:dyDescent="0.3">
      <c r="A541" s="33"/>
      <c r="B541" s="132" t="s">
        <v>721</v>
      </c>
      <c r="C541" s="132"/>
      <c r="D541" s="132"/>
      <c r="E541" s="132"/>
      <c r="F541" s="38">
        <f>F520+F523+F528+F531+F534+F538</f>
        <v>4113326</v>
      </c>
      <c r="G541" s="38">
        <f>G520+G523+G528+G531+G534+G538</f>
        <v>2244500</v>
      </c>
      <c r="H541" s="38">
        <f>H520+H523+H528+H531+H534+H538</f>
        <v>2217518</v>
      </c>
      <c r="I541" s="71">
        <f>I520+I523+I528+I531+I534+I538</f>
        <v>1685518</v>
      </c>
      <c r="J541" s="159"/>
      <c r="K541" s="144"/>
      <c r="L541" s="144"/>
      <c r="M541" s="144"/>
      <c r="N541" s="144"/>
      <c r="O541" s="144"/>
      <c r="P541" s="145"/>
    </row>
    <row r="542" spans="1:16" ht="18.600000000000001" customHeight="1" x14ac:dyDescent="0.25">
      <c r="A542" s="34"/>
      <c r="B542" s="116" t="s">
        <v>722</v>
      </c>
      <c r="C542" s="117"/>
      <c r="D542" s="117"/>
      <c r="E542" s="117"/>
      <c r="F542" s="117"/>
      <c r="G542" s="117"/>
      <c r="H542" s="117"/>
      <c r="I542" s="117"/>
      <c r="J542" s="117"/>
      <c r="K542" s="117"/>
      <c r="L542" s="117"/>
      <c r="M542" s="117"/>
      <c r="N542" s="117"/>
      <c r="O542" s="117"/>
      <c r="P542" s="118"/>
    </row>
    <row r="543" spans="1:16" ht="17.100000000000001" customHeight="1" x14ac:dyDescent="0.25">
      <c r="A543" s="34"/>
      <c r="B543" s="125" t="s">
        <v>723</v>
      </c>
      <c r="C543" s="109"/>
      <c r="D543" s="109"/>
      <c r="E543" s="109"/>
      <c r="F543" s="109"/>
      <c r="G543" s="109"/>
      <c r="H543" s="109"/>
      <c r="I543" s="109"/>
      <c r="J543" s="109"/>
      <c r="K543" s="109"/>
      <c r="L543" s="109"/>
      <c r="M543" s="109"/>
      <c r="N543" s="109"/>
      <c r="O543" s="109"/>
      <c r="P543" s="110"/>
    </row>
    <row r="544" spans="1:16" ht="15" customHeight="1" x14ac:dyDescent="0.25">
      <c r="A544" s="34"/>
      <c r="B544" s="115" t="s">
        <v>724</v>
      </c>
      <c r="C544" s="99"/>
      <c r="D544" s="99" t="s">
        <v>725</v>
      </c>
      <c r="E544" s="99"/>
      <c r="F544" s="8">
        <v>600000</v>
      </c>
      <c r="G544" s="8">
        <v>350000</v>
      </c>
      <c r="H544" s="14">
        <v>339500</v>
      </c>
      <c r="I544" s="24">
        <v>339500</v>
      </c>
      <c r="J544" s="12">
        <v>84.6</v>
      </c>
      <c r="K544" s="12">
        <v>55</v>
      </c>
      <c r="L544" s="12">
        <v>8</v>
      </c>
      <c r="M544" s="12">
        <v>8</v>
      </c>
      <c r="N544" s="101" t="s">
        <v>808</v>
      </c>
      <c r="O544" s="101"/>
      <c r="P544" s="84" t="s">
        <v>808</v>
      </c>
    </row>
    <row r="545" spans="1:16" ht="15" customHeight="1" x14ac:dyDescent="0.25">
      <c r="A545" s="34"/>
      <c r="B545" s="113" t="s">
        <v>726</v>
      </c>
      <c r="C545" s="114"/>
      <c r="D545" s="114"/>
      <c r="E545" s="114"/>
      <c r="F545" s="7">
        <f>F544</f>
        <v>600000</v>
      </c>
      <c r="G545" s="7">
        <f>G544</f>
        <v>350000</v>
      </c>
      <c r="H545" s="17">
        <f>H544</f>
        <v>339500</v>
      </c>
      <c r="I545" s="72">
        <f>I544</f>
        <v>339500</v>
      </c>
      <c r="J545" s="126" t="s">
        <v>13</v>
      </c>
      <c r="K545" s="127"/>
      <c r="L545" s="127"/>
      <c r="M545" s="127"/>
      <c r="N545" s="127"/>
      <c r="O545" s="127"/>
      <c r="P545" s="128"/>
    </row>
    <row r="546" spans="1:16" ht="17.100000000000001" customHeight="1" x14ac:dyDescent="0.25">
      <c r="A546" s="34"/>
      <c r="B546" s="125" t="s">
        <v>727</v>
      </c>
      <c r="C546" s="109"/>
      <c r="D546" s="109"/>
      <c r="E546" s="109"/>
      <c r="F546" s="109"/>
      <c r="G546" s="109"/>
      <c r="H546" s="109"/>
      <c r="I546" s="109"/>
      <c r="J546" s="109"/>
      <c r="K546" s="109"/>
      <c r="L546" s="109"/>
      <c r="M546" s="109"/>
      <c r="N546" s="109"/>
      <c r="O546" s="109"/>
      <c r="P546" s="110"/>
    </row>
    <row r="547" spans="1:16" ht="15" customHeight="1" x14ac:dyDescent="0.25">
      <c r="A547" s="34"/>
      <c r="B547" s="115" t="s">
        <v>728</v>
      </c>
      <c r="C547" s="99"/>
      <c r="D547" s="99" t="s">
        <v>800</v>
      </c>
      <c r="E547" s="99"/>
      <c r="F547" s="9">
        <v>41120</v>
      </c>
      <c r="G547" s="9">
        <v>37000</v>
      </c>
      <c r="H547" s="25">
        <v>0</v>
      </c>
      <c r="I547" s="68">
        <v>0</v>
      </c>
      <c r="J547" s="12"/>
      <c r="K547" s="12">
        <v>0</v>
      </c>
      <c r="L547" s="98">
        <v>8</v>
      </c>
      <c r="M547" s="98">
        <v>8</v>
      </c>
      <c r="N547" s="101" t="s">
        <v>808</v>
      </c>
      <c r="O547" s="101"/>
      <c r="P547" s="84" t="s">
        <v>808</v>
      </c>
    </row>
    <row r="548" spans="1:16" ht="15" customHeight="1" x14ac:dyDescent="0.25">
      <c r="A548" s="34"/>
      <c r="B548" s="113" t="s">
        <v>729</v>
      </c>
      <c r="C548" s="114"/>
      <c r="D548" s="114"/>
      <c r="E548" s="114"/>
      <c r="F548" s="7">
        <f>F547</f>
        <v>41120</v>
      </c>
      <c r="G548" s="7">
        <f>G547</f>
        <v>37000</v>
      </c>
      <c r="H548" s="7">
        <f>H547</f>
        <v>0</v>
      </c>
      <c r="I548" s="66">
        <f>I547</f>
        <v>0</v>
      </c>
      <c r="J548" s="126" t="s">
        <v>13</v>
      </c>
      <c r="K548" s="127"/>
      <c r="L548" s="127"/>
      <c r="M548" s="127"/>
      <c r="N548" s="127"/>
      <c r="O548" s="127"/>
      <c r="P548" s="128"/>
    </row>
    <row r="549" spans="1:16" ht="17.100000000000001" customHeight="1" x14ac:dyDescent="0.25">
      <c r="A549" s="34"/>
      <c r="B549" s="125" t="s">
        <v>730</v>
      </c>
      <c r="C549" s="109"/>
      <c r="D549" s="109"/>
      <c r="E549" s="109"/>
      <c r="F549" s="109"/>
      <c r="G549" s="109"/>
      <c r="H549" s="109"/>
      <c r="I549" s="109"/>
      <c r="J549" s="109"/>
      <c r="K549" s="109"/>
      <c r="L549" s="109"/>
      <c r="M549" s="109"/>
      <c r="N549" s="109"/>
      <c r="O549" s="109"/>
      <c r="P549" s="110"/>
    </row>
    <row r="550" spans="1:16" ht="15" customHeight="1" x14ac:dyDescent="0.25">
      <c r="A550" s="34"/>
      <c r="B550" s="115" t="s">
        <v>731</v>
      </c>
      <c r="C550" s="99"/>
      <c r="D550" s="99" t="s">
        <v>732</v>
      </c>
      <c r="E550" s="99"/>
      <c r="F550" s="9">
        <v>512000</v>
      </c>
      <c r="G550" s="9">
        <v>460000</v>
      </c>
      <c r="H550" s="9">
        <v>460000</v>
      </c>
      <c r="I550" s="63">
        <v>460000</v>
      </c>
      <c r="J550" s="12">
        <v>63.3</v>
      </c>
      <c r="K550" s="12">
        <v>50</v>
      </c>
      <c r="L550" s="98">
        <v>8</v>
      </c>
      <c r="M550" s="98">
        <v>8</v>
      </c>
      <c r="N550" s="101" t="s">
        <v>808</v>
      </c>
      <c r="O550" s="101"/>
      <c r="P550" s="84" t="s">
        <v>808</v>
      </c>
    </row>
    <row r="551" spans="1:16" ht="15" customHeight="1" x14ac:dyDescent="0.25">
      <c r="A551" s="34"/>
      <c r="B551" s="115" t="s">
        <v>733</v>
      </c>
      <c r="C551" s="99"/>
      <c r="D551" s="99" t="s">
        <v>734</v>
      </c>
      <c r="E551" s="99"/>
      <c r="F551" s="9">
        <v>51620</v>
      </c>
      <c r="G551" s="9">
        <v>44000</v>
      </c>
      <c r="H551" s="9">
        <v>44000</v>
      </c>
      <c r="I551" s="63">
        <v>44000</v>
      </c>
      <c r="J551" s="12">
        <v>62.5</v>
      </c>
      <c r="K551" s="12">
        <v>50</v>
      </c>
      <c r="L551" s="98">
        <v>8</v>
      </c>
      <c r="M551" s="98">
        <v>8</v>
      </c>
      <c r="N551" s="101" t="s">
        <v>808</v>
      </c>
      <c r="O551" s="101"/>
      <c r="P551" s="84" t="s">
        <v>808</v>
      </c>
    </row>
    <row r="552" spans="1:16" ht="15" customHeight="1" x14ac:dyDescent="0.25">
      <c r="A552" s="34"/>
      <c r="B552" s="115" t="s">
        <v>735</v>
      </c>
      <c r="C552" s="99"/>
      <c r="D552" s="99" t="s">
        <v>736</v>
      </c>
      <c r="E552" s="99"/>
      <c r="F552" s="9">
        <v>26600</v>
      </c>
      <c r="G552" s="9">
        <v>21000</v>
      </c>
      <c r="H552" s="25">
        <v>0</v>
      </c>
      <c r="I552" s="68">
        <v>0</v>
      </c>
      <c r="J552" s="12">
        <v>51.8</v>
      </c>
      <c r="K552" s="12">
        <v>30</v>
      </c>
      <c r="L552" s="98">
        <v>8</v>
      </c>
      <c r="M552" s="98">
        <v>8</v>
      </c>
      <c r="N552" s="101" t="s">
        <v>808</v>
      </c>
      <c r="O552" s="101"/>
      <c r="P552" s="84" t="s">
        <v>808</v>
      </c>
    </row>
    <row r="553" spans="1:16" ht="15" customHeight="1" x14ac:dyDescent="0.25">
      <c r="A553" s="34"/>
      <c r="B553" s="115" t="s">
        <v>737</v>
      </c>
      <c r="C553" s="99"/>
      <c r="D553" s="99" t="s">
        <v>738</v>
      </c>
      <c r="E553" s="99"/>
      <c r="F553" s="8">
        <v>300000</v>
      </c>
      <c r="G553" s="8">
        <v>270000</v>
      </c>
      <c r="H553" s="14">
        <v>261900</v>
      </c>
      <c r="I553" s="24">
        <v>261900</v>
      </c>
      <c r="J553" s="12">
        <v>66.2</v>
      </c>
      <c r="K553" s="12">
        <v>50</v>
      </c>
      <c r="L553" s="98">
        <v>8</v>
      </c>
      <c r="M553" s="98">
        <v>8</v>
      </c>
      <c r="N553" s="101" t="s">
        <v>808</v>
      </c>
      <c r="O553" s="101"/>
      <c r="P553" s="84" t="s">
        <v>808</v>
      </c>
    </row>
    <row r="554" spans="1:16" ht="15" customHeight="1" x14ac:dyDescent="0.25">
      <c r="A554" s="34"/>
      <c r="B554" s="113" t="s">
        <v>739</v>
      </c>
      <c r="C554" s="114"/>
      <c r="D554" s="114"/>
      <c r="E554" s="114"/>
      <c r="F554" s="7">
        <f>SUM(F550:F553)</f>
        <v>890220</v>
      </c>
      <c r="G554" s="7">
        <f>SUM(G550:G553)</f>
        <v>795000</v>
      </c>
      <c r="H554" s="7">
        <f>SUM(H550:H553)</f>
        <v>765900</v>
      </c>
      <c r="I554" s="66">
        <f>SUM(I550:I553)</f>
        <v>765900</v>
      </c>
      <c r="J554" s="126" t="s">
        <v>13</v>
      </c>
      <c r="K554" s="127"/>
      <c r="L554" s="127"/>
      <c r="M554" s="127"/>
      <c r="N554" s="127"/>
      <c r="O554" s="127"/>
      <c r="P554" s="128"/>
    </row>
    <row r="555" spans="1:16" ht="17.100000000000001" customHeight="1" x14ac:dyDescent="0.25">
      <c r="A555" s="34"/>
      <c r="B555" s="125" t="s">
        <v>740</v>
      </c>
      <c r="C555" s="109"/>
      <c r="D555" s="109"/>
      <c r="E555" s="109"/>
      <c r="F555" s="109"/>
      <c r="G555" s="109"/>
      <c r="H555" s="109"/>
      <c r="I555" s="109"/>
      <c r="J555" s="109"/>
      <c r="K555" s="109"/>
      <c r="L555" s="109"/>
      <c r="M555" s="109"/>
      <c r="N555" s="109"/>
      <c r="O555" s="109"/>
      <c r="P555" s="110"/>
    </row>
    <row r="556" spans="1:16" ht="15" customHeight="1" x14ac:dyDescent="0.25">
      <c r="A556" s="34"/>
      <c r="B556" s="115" t="s">
        <v>741</v>
      </c>
      <c r="C556" s="99"/>
      <c r="D556" s="99" t="s">
        <v>742</v>
      </c>
      <c r="E556" s="99"/>
      <c r="F556" s="9">
        <v>105400</v>
      </c>
      <c r="G556" s="9">
        <v>77000</v>
      </c>
      <c r="H556" s="9">
        <v>77000</v>
      </c>
      <c r="I556" s="63">
        <v>77000</v>
      </c>
      <c r="J556" s="12">
        <v>77.3</v>
      </c>
      <c r="K556" s="12">
        <v>60</v>
      </c>
      <c r="L556" s="98">
        <v>8</v>
      </c>
      <c r="M556" s="98">
        <v>8</v>
      </c>
      <c r="N556" s="101" t="s">
        <v>808</v>
      </c>
      <c r="O556" s="101"/>
      <c r="P556" s="84" t="s">
        <v>808</v>
      </c>
    </row>
    <row r="557" spans="1:16" ht="15" customHeight="1" x14ac:dyDescent="0.25">
      <c r="A557" s="34"/>
      <c r="B557" s="115" t="s">
        <v>743</v>
      </c>
      <c r="C557" s="99"/>
      <c r="D557" s="99" t="s">
        <v>744</v>
      </c>
      <c r="E557" s="99"/>
      <c r="F557" s="9">
        <v>69000</v>
      </c>
      <c r="G557" s="9">
        <v>56000</v>
      </c>
      <c r="H557" s="9">
        <v>56000</v>
      </c>
      <c r="I557" s="63">
        <v>56000</v>
      </c>
      <c r="J557" s="12">
        <v>74.7</v>
      </c>
      <c r="K557" s="12">
        <v>50</v>
      </c>
      <c r="L557" s="98">
        <v>8</v>
      </c>
      <c r="M557" s="98">
        <v>8</v>
      </c>
      <c r="N557" s="101" t="s">
        <v>808</v>
      </c>
      <c r="O557" s="101"/>
      <c r="P557" s="84" t="s">
        <v>808</v>
      </c>
    </row>
    <row r="558" spans="1:16" ht="15" customHeight="1" x14ac:dyDescent="0.25">
      <c r="A558" s="34"/>
      <c r="B558" s="113" t="s">
        <v>745</v>
      </c>
      <c r="C558" s="114"/>
      <c r="D558" s="114"/>
      <c r="E558" s="114"/>
      <c r="F558" s="7">
        <f>SUM(F556:F557)</f>
        <v>174400</v>
      </c>
      <c r="G558" s="7">
        <f>SUM(G556:G557)</f>
        <v>133000</v>
      </c>
      <c r="H558" s="7">
        <f>SUM(H556:H557)</f>
        <v>133000</v>
      </c>
      <c r="I558" s="66">
        <f>SUM(I556:I557)</f>
        <v>133000</v>
      </c>
      <c r="J558" s="126" t="s">
        <v>13</v>
      </c>
      <c r="K558" s="127"/>
      <c r="L558" s="127"/>
      <c r="M558" s="127"/>
      <c r="N558" s="127"/>
      <c r="O558" s="127"/>
      <c r="P558" s="128"/>
    </row>
    <row r="559" spans="1:16" ht="17.100000000000001" customHeight="1" x14ac:dyDescent="0.25">
      <c r="A559" s="34"/>
      <c r="B559" s="125" t="s">
        <v>746</v>
      </c>
      <c r="C559" s="109"/>
      <c r="D559" s="109"/>
      <c r="E559" s="109"/>
      <c r="F559" s="109"/>
      <c r="G559" s="109"/>
      <c r="H559" s="109"/>
      <c r="I559" s="109"/>
      <c r="J559" s="109"/>
      <c r="K559" s="109"/>
      <c r="L559" s="109"/>
      <c r="M559" s="109"/>
      <c r="N559" s="109"/>
      <c r="O559" s="109"/>
      <c r="P559" s="110"/>
    </row>
    <row r="560" spans="1:16" ht="15" customHeight="1" x14ac:dyDescent="0.25">
      <c r="A560" s="34"/>
      <c r="B560" s="115" t="s">
        <v>747</v>
      </c>
      <c r="C560" s="99"/>
      <c r="D560" s="99" t="s">
        <v>748</v>
      </c>
      <c r="E560" s="99"/>
      <c r="F560" s="8">
        <v>1800000</v>
      </c>
      <c r="G560" s="8">
        <v>350000</v>
      </c>
      <c r="H560" s="14">
        <v>339500</v>
      </c>
      <c r="I560" s="24">
        <v>339500</v>
      </c>
      <c r="J560" s="12">
        <v>87.8</v>
      </c>
      <c r="K560" s="12">
        <v>65</v>
      </c>
      <c r="L560" s="98">
        <v>8</v>
      </c>
      <c r="M560" s="98">
        <v>8</v>
      </c>
      <c r="N560" s="101" t="s">
        <v>808</v>
      </c>
      <c r="O560" s="101"/>
      <c r="P560" s="84" t="s">
        <v>808</v>
      </c>
    </row>
    <row r="561" spans="1:16" ht="15" customHeight="1" x14ac:dyDescent="0.25">
      <c r="A561" s="34"/>
      <c r="B561" s="115" t="s">
        <v>749</v>
      </c>
      <c r="C561" s="99"/>
      <c r="D561" s="99" t="s">
        <v>750</v>
      </c>
      <c r="E561" s="99"/>
      <c r="F561" s="9">
        <v>67110</v>
      </c>
      <c r="G561" s="9">
        <v>52000</v>
      </c>
      <c r="H561" s="9">
        <v>52000</v>
      </c>
      <c r="I561" s="63">
        <v>52000</v>
      </c>
      <c r="J561" s="12">
        <v>77.099999999999994</v>
      </c>
      <c r="K561" s="12">
        <v>55</v>
      </c>
      <c r="L561" s="98">
        <v>8</v>
      </c>
      <c r="M561" s="98">
        <v>8</v>
      </c>
      <c r="N561" s="101" t="s">
        <v>808</v>
      </c>
      <c r="O561" s="101"/>
      <c r="P561" s="84" t="s">
        <v>808</v>
      </c>
    </row>
    <row r="562" spans="1:16" ht="15.75" customHeight="1" thickBot="1" x14ac:dyDescent="0.3">
      <c r="A562" s="34"/>
      <c r="B562" s="121" t="s">
        <v>751</v>
      </c>
      <c r="C562" s="122"/>
      <c r="D562" s="122"/>
      <c r="E562" s="122"/>
      <c r="F562" s="36">
        <f>SUM(F560:F561)</f>
        <v>1867110</v>
      </c>
      <c r="G562" s="36">
        <f>SUM(G560:G561)</f>
        <v>402000</v>
      </c>
      <c r="H562" s="36">
        <f>SUM(H560:H561)</f>
        <v>391500</v>
      </c>
      <c r="I562" s="59">
        <f>SUM(I560:I561)</f>
        <v>391500</v>
      </c>
      <c r="J562" s="43" t="s">
        <v>13</v>
      </c>
      <c r="K562" s="43"/>
      <c r="L562" s="43"/>
      <c r="M562" s="43"/>
      <c r="N562" s="43"/>
      <c r="O562" s="93"/>
      <c r="P562" s="85"/>
    </row>
    <row r="563" spans="1:16" ht="15" customHeight="1" x14ac:dyDescent="0.25">
      <c r="A563" s="34"/>
      <c r="B563" s="123" t="s">
        <v>791</v>
      </c>
      <c r="C563" s="124"/>
      <c r="D563" s="124"/>
      <c r="E563" s="124"/>
      <c r="F563" s="42">
        <f>F544+F553+F560</f>
        <v>2700000</v>
      </c>
      <c r="G563" s="42">
        <f>G544+G553+G560</f>
        <v>970000</v>
      </c>
      <c r="H563" s="42">
        <f>H544+H553+H560</f>
        <v>940900</v>
      </c>
      <c r="I563" s="60">
        <f>I544+I553+I560</f>
        <v>940900</v>
      </c>
      <c r="J563" s="175"/>
      <c r="K563" s="144"/>
      <c r="L563" s="144"/>
      <c r="M563" s="144"/>
      <c r="N563" s="144"/>
      <c r="O563" s="144"/>
      <c r="P563" s="145"/>
    </row>
    <row r="564" spans="1:16" ht="15" customHeight="1" x14ac:dyDescent="0.25">
      <c r="A564" s="34"/>
      <c r="B564" s="119" t="s">
        <v>790</v>
      </c>
      <c r="C564" s="120"/>
      <c r="D564" s="120"/>
      <c r="E564" s="120"/>
      <c r="F564" s="23">
        <f>F547+F550+F551+F552+F556+F557+F561</f>
        <v>872850</v>
      </c>
      <c r="G564" s="23">
        <f>G547+G550+G551+G552+G556+G557+G561</f>
        <v>747000</v>
      </c>
      <c r="H564" s="23">
        <f>H547+H550+H551+H552+H556+H557+H561</f>
        <v>689000</v>
      </c>
      <c r="I564" s="61">
        <f>I547+I550+I551+I552+I556+I557+I561</f>
        <v>689000</v>
      </c>
      <c r="J564" s="175"/>
      <c r="K564" s="144"/>
      <c r="L564" s="144"/>
      <c r="M564" s="144"/>
      <c r="N564" s="144"/>
      <c r="O564" s="144"/>
      <c r="P564" s="145"/>
    </row>
    <row r="565" spans="1:16" ht="15.75" customHeight="1" thickBot="1" x14ac:dyDescent="0.3">
      <c r="A565" s="34"/>
      <c r="B565" s="171" t="s">
        <v>752</v>
      </c>
      <c r="C565" s="132"/>
      <c r="D565" s="132"/>
      <c r="E565" s="132"/>
      <c r="F565" s="38">
        <f>F545+F548+F554+F558+F562</f>
        <v>3572850</v>
      </c>
      <c r="G565" s="38">
        <f>G545+G548+G554+G558+G562</f>
        <v>1717000</v>
      </c>
      <c r="H565" s="38">
        <f>H545+H548+H554+H558+H562</f>
        <v>1629900</v>
      </c>
      <c r="I565" s="76">
        <f>I545+I548+I554+I558+I562</f>
        <v>1629900</v>
      </c>
      <c r="J565" s="175"/>
      <c r="K565" s="144"/>
      <c r="L565" s="144"/>
      <c r="M565" s="144"/>
      <c r="N565" s="144"/>
      <c r="O565" s="144"/>
      <c r="P565" s="145"/>
    </row>
    <row r="566" spans="1:16" ht="15" customHeight="1" x14ac:dyDescent="0.25">
      <c r="A566" s="34"/>
      <c r="B566" s="165" t="s">
        <v>764</v>
      </c>
      <c r="C566" s="166"/>
      <c r="D566" s="166"/>
      <c r="E566" s="166"/>
      <c r="F566" s="39">
        <f t="shared" ref="F566:I568" si="16">F14+F48+F78+F88+F117+F189+F279+F326+F349+F367+F430+F513+F539+F563</f>
        <v>49883447</v>
      </c>
      <c r="G566" s="39">
        <f t="shared" si="16"/>
        <v>25611020</v>
      </c>
      <c r="H566" s="39">
        <f t="shared" si="16"/>
        <v>22499181</v>
      </c>
      <c r="I566" s="77">
        <f t="shared" si="16"/>
        <v>22499181</v>
      </c>
      <c r="J566" s="172"/>
      <c r="K566" s="173"/>
      <c r="L566" s="173"/>
      <c r="M566" s="173"/>
      <c r="N566" s="173"/>
      <c r="O566" s="173"/>
      <c r="P566" s="174"/>
    </row>
    <row r="567" spans="1:16" ht="15" customHeight="1" x14ac:dyDescent="0.25">
      <c r="A567" s="34"/>
      <c r="B567" s="167" t="s">
        <v>765</v>
      </c>
      <c r="C567" s="168"/>
      <c r="D567" s="168"/>
      <c r="E567" s="168"/>
      <c r="F567" s="28">
        <f t="shared" si="16"/>
        <v>78020265</v>
      </c>
      <c r="G567" s="28">
        <f t="shared" si="16"/>
        <v>63003196</v>
      </c>
      <c r="H567" s="28">
        <f t="shared" si="16"/>
        <v>61680970</v>
      </c>
      <c r="I567" s="78">
        <f t="shared" si="16"/>
        <v>31798311</v>
      </c>
      <c r="J567" s="175"/>
      <c r="K567" s="144"/>
      <c r="L567" s="144"/>
      <c r="M567" s="144"/>
      <c r="N567" s="144"/>
      <c r="O567" s="144"/>
      <c r="P567" s="145"/>
    </row>
    <row r="568" spans="1:16" ht="15.75" customHeight="1" thickBot="1" x14ac:dyDescent="0.3">
      <c r="A568" s="37"/>
      <c r="B568" s="169" t="s">
        <v>766</v>
      </c>
      <c r="C568" s="170"/>
      <c r="D568" s="170"/>
      <c r="E568" s="170"/>
      <c r="F568" s="36">
        <f t="shared" si="16"/>
        <v>127903712</v>
      </c>
      <c r="G568" s="36">
        <f t="shared" si="16"/>
        <v>88614216</v>
      </c>
      <c r="H568" s="36">
        <f t="shared" si="16"/>
        <v>84180151</v>
      </c>
      <c r="I568" s="79">
        <f t="shared" si="16"/>
        <v>54297492</v>
      </c>
      <c r="J568" s="176"/>
      <c r="K568" s="146"/>
      <c r="L568" s="146"/>
      <c r="M568" s="146"/>
      <c r="N568" s="146"/>
      <c r="O568" s="146"/>
      <c r="P568" s="147"/>
    </row>
    <row r="569" spans="1:16" ht="17.100000000000001" customHeight="1" x14ac:dyDescent="0.25"/>
    <row r="570" spans="1:16" ht="17.100000000000001" customHeight="1" x14ac:dyDescent="0.25">
      <c r="B570" s="163" t="s">
        <v>753</v>
      </c>
      <c r="C570" s="163"/>
      <c r="D570" s="163"/>
      <c r="E570" s="163"/>
      <c r="F570" s="163"/>
      <c r="G570" s="163"/>
      <c r="H570" s="163"/>
      <c r="I570" s="163"/>
      <c r="J570" s="163"/>
      <c r="K570" s="163"/>
      <c r="L570" s="163"/>
      <c r="M570" s="163"/>
      <c r="N570" s="163"/>
      <c r="O570" s="163"/>
      <c r="P570" s="163"/>
    </row>
    <row r="571" spans="1:16" ht="17.100000000000001" customHeight="1" x14ac:dyDescent="0.25">
      <c r="B571" s="164" t="s">
        <v>13</v>
      </c>
      <c r="C571" s="164"/>
      <c r="D571" s="164"/>
      <c r="E571" s="164"/>
      <c r="F571" s="164"/>
      <c r="G571" s="164"/>
      <c r="H571" s="164"/>
      <c r="I571" s="164"/>
      <c r="J571" s="164"/>
      <c r="K571" s="164"/>
      <c r="L571" s="164"/>
      <c r="M571" s="164"/>
      <c r="N571" s="164"/>
      <c r="O571" s="164"/>
      <c r="P571" s="164"/>
    </row>
    <row r="572" spans="1:16" ht="48.75" hidden="1" customHeight="1" x14ac:dyDescent="0.25"/>
  </sheetData>
  <sheetProtection password="C6E6" sheet="1" objects="1" scenarios="1" selectLockedCells="1" selectUnlockedCells="1"/>
  <mergeCells count="1181">
    <mergeCell ref="J131:P131"/>
    <mergeCell ref="J128:P128"/>
    <mergeCell ref="J125:P125"/>
    <mergeCell ref="J113:P113"/>
    <mergeCell ref="J110:P110"/>
    <mergeCell ref="J107:P107"/>
    <mergeCell ref="J104:P104"/>
    <mergeCell ref="J101:P101"/>
    <mergeCell ref="J97:P97"/>
    <mergeCell ref="J94:P94"/>
    <mergeCell ref="J84:P84"/>
    <mergeCell ref="J73:P73"/>
    <mergeCell ref="J70:P70"/>
    <mergeCell ref="J66:P66"/>
    <mergeCell ref="J213:P213"/>
    <mergeCell ref="J210:P210"/>
    <mergeCell ref="J206:P206"/>
    <mergeCell ref="J202:P202"/>
    <mergeCell ref="J199:P199"/>
    <mergeCell ref="J195:P195"/>
    <mergeCell ref="J184:P184"/>
    <mergeCell ref="J181:P181"/>
    <mergeCell ref="J176:P176"/>
    <mergeCell ref="J173:P173"/>
    <mergeCell ref="J170:P170"/>
    <mergeCell ref="J167:P167"/>
    <mergeCell ref="J163:P163"/>
    <mergeCell ref="J160:P160"/>
    <mergeCell ref="J157:P157"/>
    <mergeCell ref="J154:P154"/>
    <mergeCell ref="B102:P102"/>
    <mergeCell ref="B103:C103"/>
    <mergeCell ref="J275:P275"/>
    <mergeCell ref="J272:P272"/>
    <mergeCell ref="J269:P269"/>
    <mergeCell ref="J266:P266"/>
    <mergeCell ref="J256:P256"/>
    <mergeCell ref="J253:P253"/>
    <mergeCell ref="J249:P249"/>
    <mergeCell ref="J245:P245"/>
    <mergeCell ref="J241:P241"/>
    <mergeCell ref="J236:P236"/>
    <mergeCell ref="J233:P233"/>
    <mergeCell ref="J227:P227"/>
    <mergeCell ref="J224:P224"/>
    <mergeCell ref="J221:P221"/>
    <mergeCell ref="J216:P216"/>
    <mergeCell ref="B348:E348"/>
    <mergeCell ref="B333:E333"/>
    <mergeCell ref="B331:C331"/>
    <mergeCell ref="D331:E331"/>
    <mergeCell ref="N331:O331"/>
    <mergeCell ref="B332:C332"/>
    <mergeCell ref="D332:E332"/>
    <mergeCell ref="N332:O332"/>
    <mergeCell ref="B339:E339"/>
    <mergeCell ref="B330:P330"/>
    <mergeCell ref="B338:C338"/>
    <mergeCell ref="D338:E338"/>
    <mergeCell ref="N338:O338"/>
    <mergeCell ref="B336:E336"/>
    <mergeCell ref="B337:P337"/>
    <mergeCell ref="B334:P334"/>
    <mergeCell ref="B335:C335"/>
    <mergeCell ref="B349:E349"/>
    <mergeCell ref="B347:C347"/>
    <mergeCell ref="D347:E347"/>
    <mergeCell ref="N347:O347"/>
    <mergeCell ref="B345:E345"/>
    <mergeCell ref="B346:P346"/>
    <mergeCell ref="B344:C344"/>
    <mergeCell ref="D344:E344"/>
    <mergeCell ref="N344:O344"/>
    <mergeCell ref="B342:E342"/>
    <mergeCell ref="B343:P343"/>
    <mergeCell ref="B340:P340"/>
    <mergeCell ref="B341:C341"/>
    <mergeCell ref="D341:E341"/>
    <mergeCell ref="N341:O341"/>
    <mergeCell ref="J345:P345"/>
    <mergeCell ref="J342:P342"/>
    <mergeCell ref="J349:P351"/>
    <mergeCell ref="B570:P570"/>
    <mergeCell ref="B571:P571"/>
    <mergeCell ref="B566:E566"/>
    <mergeCell ref="B567:E567"/>
    <mergeCell ref="B568:E568"/>
    <mergeCell ref="B563:E563"/>
    <mergeCell ref="B564:E564"/>
    <mergeCell ref="B565:E565"/>
    <mergeCell ref="B562:E562"/>
    <mergeCell ref="B559:P559"/>
    <mergeCell ref="B560:C560"/>
    <mergeCell ref="D560:E560"/>
    <mergeCell ref="N560:O560"/>
    <mergeCell ref="B561:C561"/>
    <mergeCell ref="D561:E561"/>
    <mergeCell ref="N561:O561"/>
    <mergeCell ref="J566:P568"/>
    <mergeCell ref="J563:P565"/>
    <mergeCell ref="B558:E558"/>
    <mergeCell ref="B555:P555"/>
    <mergeCell ref="B556:C556"/>
    <mergeCell ref="D556:E556"/>
    <mergeCell ref="N556:O556"/>
    <mergeCell ref="B557:C557"/>
    <mergeCell ref="D557:E557"/>
    <mergeCell ref="N557:O557"/>
    <mergeCell ref="B554:E554"/>
    <mergeCell ref="B552:C552"/>
    <mergeCell ref="D552:E552"/>
    <mergeCell ref="N552:O552"/>
    <mergeCell ref="B553:C553"/>
    <mergeCell ref="D553:E553"/>
    <mergeCell ref="N553:O553"/>
    <mergeCell ref="J554:P554"/>
    <mergeCell ref="J558:P558"/>
    <mergeCell ref="B550:C550"/>
    <mergeCell ref="D550:E550"/>
    <mergeCell ref="N550:O550"/>
    <mergeCell ref="B551:C551"/>
    <mergeCell ref="D551:E551"/>
    <mergeCell ref="N551:O551"/>
    <mergeCell ref="B548:E548"/>
    <mergeCell ref="B549:P549"/>
    <mergeCell ref="B546:P546"/>
    <mergeCell ref="B547:C547"/>
    <mergeCell ref="D547:E547"/>
    <mergeCell ref="N547:O547"/>
    <mergeCell ref="B545:E545"/>
    <mergeCell ref="B542:P542"/>
    <mergeCell ref="B543:P543"/>
    <mergeCell ref="B544:C544"/>
    <mergeCell ref="D544:E544"/>
    <mergeCell ref="N544:O544"/>
    <mergeCell ref="J545:P545"/>
    <mergeCell ref="J548:P548"/>
    <mergeCell ref="B539:E539"/>
    <mergeCell ref="B540:E540"/>
    <mergeCell ref="B541:E541"/>
    <mergeCell ref="B538:E538"/>
    <mergeCell ref="B536:C536"/>
    <mergeCell ref="D536:E536"/>
    <mergeCell ref="N536:O536"/>
    <mergeCell ref="B537:C537"/>
    <mergeCell ref="D537:E537"/>
    <mergeCell ref="N537:O537"/>
    <mergeCell ref="B534:E534"/>
    <mergeCell ref="B535:P535"/>
    <mergeCell ref="J538:P541"/>
    <mergeCell ref="J534:P534"/>
    <mergeCell ref="B533:C533"/>
    <mergeCell ref="D533:E533"/>
    <mergeCell ref="N533:O533"/>
    <mergeCell ref="B531:E531"/>
    <mergeCell ref="B532:P532"/>
    <mergeCell ref="B530:C530"/>
    <mergeCell ref="D530:E530"/>
    <mergeCell ref="N530:O530"/>
    <mergeCell ref="B528:E528"/>
    <mergeCell ref="B529:P529"/>
    <mergeCell ref="B527:C527"/>
    <mergeCell ref="D527:E527"/>
    <mergeCell ref="N527:O527"/>
    <mergeCell ref="B524:P524"/>
    <mergeCell ref="B525:C525"/>
    <mergeCell ref="D525:E525"/>
    <mergeCell ref="N525:O525"/>
    <mergeCell ref="B526:C526"/>
    <mergeCell ref="D526:E526"/>
    <mergeCell ref="N526:O526"/>
    <mergeCell ref="J531:P531"/>
    <mergeCell ref="J528:P528"/>
    <mergeCell ref="B520:E520"/>
    <mergeCell ref="B518:C518"/>
    <mergeCell ref="D518:E518"/>
    <mergeCell ref="N518:O518"/>
    <mergeCell ref="B519:C519"/>
    <mergeCell ref="D519:E519"/>
    <mergeCell ref="N519:O519"/>
    <mergeCell ref="B523:E523"/>
    <mergeCell ref="B517:P517"/>
    <mergeCell ref="B521:P521"/>
    <mergeCell ref="B522:C522"/>
    <mergeCell ref="D522:E522"/>
    <mergeCell ref="N522:O522"/>
    <mergeCell ref="B514:E514"/>
    <mergeCell ref="B515:E515"/>
    <mergeCell ref="B516:P516"/>
    <mergeCell ref="J523:P523"/>
    <mergeCell ref="J520:P520"/>
    <mergeCell ref="J512:P515"/>
    <mergeCell ref="B512:E512"/>
    <mergeCell ref="B513:E513"/>
    <mergeCell ref="B511:C511"/>
    <mergeCell ref="D511:E511"/>
    <mergeCell ref="N511:O511"/>
    <mergeCell ref="B509:E509"/>
    <mergeCell ref="B510:P510"/>
    <mergeCell ref="B508:C508"/>
    <mergeCell ref="D508:E508"/>
    <mergeCell ref="N508:O508"/>
    <mergeCell ref="B506:C506"/>
    <mergeCell ref="D506:E506"/>
    <mergeCell ref="N506:O506"/>
    <mergeCell ref="B507:C507"/>
    <mergeCell ref="D507:E507"/>
    <mergeCell ref="N507:O507"/>
    <mergeCell ref="J509:P509"/>
    <mergeCell ref="B505:P505"/>
    <mergeCell ref="B504:E504"/>
    <mergeCell ref="J504:P504"/>
    <mergeCell ref="B502:C502"/>
    <mergeCell ref="D502:E502"/>
    <mergeCell ref="N502:O502"/>
    <mergeCell ref="B503:C503"/>
    <mergeCell ref="D503:E503"/>
    <mergeCell ref="N503:O503"/>
    <mergeCell ref="B500:E500"/>
    <mergeCell ref="B501:P501"/>
    <mergeCell ref="B499:C499"/>
    <mergeCell ref="D499:E499"/>
    <mergeCell ref="N499:O499"/>
    <mergeCell ref="B497:C497"/>
    <mergeCell ref="D497:E497"/>
    <mergeCell ref="N497:O497"/>
    <mergeCell ref="B498:C498"/>
    <mergeCell ref="D498:E498"/>
    <mergeCell ref="N498:O498"/>
    <mergeCell ref="J500:P500"/>
    <mergeCell ref="B495:E495"/>
    <mergeCell ref="B496:P496"/>
    <mergeCell ref="B493:P493"/>
    <mergeCell ref="B494:C494"/>
    <mergeCell ref="D494:E494"/>
    <mergeCell ref="N494:O494"/>
    <mergeCell ref="B492:E492"/>
    <mergeCell ref="B490:C490"/>
    <mergeCell ref="D490:E490"/>
    <mergeCell ref="N490:O490"/>
    <mergeCell ref="B491:C491"/>
    <mergeCell ref="D491:E491"/>
    <mergeCell ref="N491:O491"/>
    <mergeCell ref="B488:E488"/>
    <mergeCell ref="B489:P489"/>
    <mergeCell ref="J495:P495"/>
    <mergeCell ref="J492:P492"/>
    <mergeCell ref="J488:P488"/>
    <mergeCell ref="B487:C487"/>
    <mergeCell ref="D487:E487"/>
    <mergeCell ref="N487:O487"/>
    <mergeCell ref="B485:E485"/>
    <mergeCell ref="B486:P486"/>
    <mergeCell ref="B484:C484"/>
    <mergeCell ref="D484:E484"/>
    <mergeCell ref="N484:O484"/>
    <mergeCell ref="B482:E482"/>
    <mergeCell ref="B483:P483"/>
    <mergeCell ref="B481:C481"/>
    <mergeCell ref="D481:E481"/>
    <mergeCell ref="N481:O481"/>
    <mergeCell ref="B479:C479"/>
    <mergeCell ref="D479:E479"/>
    <mergeCell ref="N479:O479"/>
    <mergeCell ref="B480:C480"/>
    <mergeCell ref="D480:E480"/>
    <mergeCell ref="N480:O480"/>
    <mergeCell ref="J485:P485"/>
    <mergeCell ref="J482:P482"/>
    <mergeCell ref="B477:E477"/>
    <mergeCell ref="B478:P478"/>
    <mergeCell ref="B475:P475"/>
    <mergeCell ref="B476:C476"/>
    <mergeCell ref="D476:E476"/>
    <mergeCell ref="N476:O476"/>
    <mergeCell ref="B474:E474"/>
    <mergeCell ref="B472:C472"/>
    <mergeCell ref="D472:E472"/>
    <mergeCell ref="N472:O472"/>
    <mergeCell ref="B473:C473"/>
    <mergeCell ref="D473:E473"/>
    <mergeCell ref="N473:O473"/>
    <mergeCell ref="B470:E470"/>
    <mergeCell ref="B471:P471"/>
    <mergeCell ref="J477:P477"/>
    <mergeCell ref="J474:P474"/>
    <mergeCell ref="J470:P470"/>
    <mergeCell ref="B469:C469"/>
    <mergeCell ref="D469:E469"/>
    <mergeCell ref="N469:O469"/>
    <mergeCell ref="B467:C467"/>
    <mergeCell ref="D467:E467"/>
    <mergeCell ref="N467:O467"/>
    <mergeCell ref="B468:C468"/>
    <mergeCell ref="D468:E468"/>
    <mergeCell ref="N468:O468"/>
    <mergeCell ref="B465:E465"/>
    <mergeCell ref="B466:P466"/>
    <mergeCell ref="B463:P463"/>
    <mergeCell ref="B464:C464"/>
    <mergeCell ref="D464:E464"/>
    <mergeCell ref="N464:O464"/>
    <mergeCell ref="B462:E462"/>
    <mergeCell ref="J465:P465"/>
    <mergeCell ref="J462:P462"/>
    <mergeCell ref="B460:C460"/>
    <mergeCell ref="D460:E460"/>
    <mergeCell ref="N460:O460"/>
    <mergeCell ref="B461:C461"/>
    <mergeCell ref="D461:E461"/>
    <mergeCell ref="N461:O461"/>
    <mergeCell ref="B458:E458"/>
    <mergeCell ref="B459:P459"/>
    <mergeCell ref="B457:C457"/>
    <mergeCell ref="D457:E457"/>
    <mergeCell ref="N457:O457"/>
    <mergeCell ref="B454:P454"/>
    <mergeCell ref="B455:C455"/>
    <mergeCell ref="D455:E455"/>
    <mergeCell ref="N455:O455"/>
    <mergeCell ref="B456:C456"/>
    <mergeCell ref="D456:E456"/>
    <mergeCell ref="N456:O456"/>
    <mergeCell ref="J458:P458"/>
    <mergeCell ref="B453:E453"/>
    <mergeCell ref="B451:C451"/>
    <mergeCell ref="D451:E451"/>
    <mergeCell ref="N451:O451"/>
    <mergeCell ref="B452:C452"/>
    <mergeCell ref="D452:E452"/>
    <mergeCell ref="N452:O452"/>
    <mergeCell ref="B449:C449"/>
    <mergeCell ref="D449:E449"/>
    <mergeCell ref="N449:O449"/>
    <mergeCell ref="B450:C450"/>
    <mergeCell ref="D450:E450"/>
    <mergeCell ref="N450:O450"/>
    <mergeCell ref="B447:E447"/>
    <mergeCell ref="B448:P448"/>
    <mergeCell ref="J453:P453"/>
    <mergeCell ref="J447:P447"/>
    <mergeCell ref="B445:P445"/>
    <mergeCell ref="B446:C446"/>
    <mergeCell ref="D446:E446"/>
    <mergeCell ref="N446:O446"/>
    <mergeCell ref="B442:E442"/>
    <mergeCell ref="B437:E437"/>
    <mergeCell ref="B440:C440"/>
    <mergeCell ref="D440:E440"/>
    <mergeCell ref="N440:O440"/>
    <mergeCell ref="B441:C441"/>
    <mergeCell ref="D441:E441"/>
    <mergeCell ref="N441:O441"/>
    <mergeCell ref="B433:P433"/>
    <mergeCell ref="B438:P438"/>
    <mergeCell ref="B439:C439"/>
    <mergeCell ref="D439:E439"/>
    <mergeCell ref="N439:O439"/>
    <mergeCell ref="B443:C443"/>
    <mergeCell ref="B444:C444"/>
    <mergeCell ref="D443:E443"/>
    <mergeCell ref="D444:E444"/>
    <mergeCell ref="J444:P444"/>
    <mergeCell ref="J442:P442"/>
    <mergeCell ref="N443:O443"/>
    <mergeCell ref="J437:P437"/>
    <mergeCell ref="B430:E430"/>
    <mergeCell ref="B431:E431"/>
    <mergeCell ref="B432:E432"/>
    <mergeCell ref="B434:P434"/>
    <mergeCell ref="B435:C435"/>
    <mergeCell ref="D435:E435"/>
    <mergeCell ref="N435:O435"/>
    <mergeCell ref="B436:C436"/>
    <mergeCell ref="D436:E436"/>
    <mergeCell ref="N436:O436"/>
    <mergeCell ref="B429:E429"/>
    <mergeCell ref="B427:C427"/>
    <mergeCell ref="D427:E427"/>
    <mergeCell ref="N427:O427"/>
    <mergeCell ref="B428:C428"/>
    <mergeCell ref="D428:E428"/>
    <mergeCell ref="N428:O428"/>
    <mergeCell ref="J430:P432"/>
    <mergeCell ref="B425:E425"/>
    <mergeCell ref="B426:P426"/>
    <mergeCell ref="B423:P423"/>
    <mergeCell ref="B424:C424"/>
    <mergeCell ref="D424:E424"/>
    <mergeCell ref="N424:O424"/>
    <mergeCell ref="B422:E422"/>
    <mergeCell ref="B420:C420"/>
    <mergeCell ref="D420:E420"/>
    <mergeCell ref="N420:O420"/>
    <mergeCell ref="B421:C421"/>
    <mergeCell ref="D421:E421"/>
    <mergeCell ref="N421:O421"/>
    <mergeCell ref="B417:P417"/>
    <mergeCell ref="B418:C418"/>
    <mergeCell ref="D418:E418"/>
    <mergeCell ref="N418:O418"/>
    <mergeCell ref="B419:C419"/>
    <mergeCell ref="D419:E419"/>
    <mergeCell ref="N419:O419"/>
    <mergeCell ref="J425:P425"/>
    <mergeCell ref="J422:P422"/>
    <mergeCell ref="B416:E416"/>
    <mergeCell ref="B414:C414"/>
    <mergeCell ref="D414:E414"/>
    <mergeCell ref="N414:O414"/>
    <mergeCell ref="B415:C415"/>
    <mergeCell ref="D415:E415"/>
    <mergeCell ref="N415:O415"/>
    <mergeCell ref="B412:E412"/>
    <mergeCell ref="B413:P413"/>
    <mergeCell ref="B411:C411"/>
    <mergeCell ref="D411:E411"/>
    <mergeCell ref="N411:O411"/>
    <mergeCell ref="B409:E409"/>
    <mergeCell ref="N409:O409"/>
    <mergeCell ref="B410:P410"/>
    <mergeCell ref="J416:P416"/>
    <mergeCell ref="J412:P412"/>
    <mergeCell ref="B408:C408"/>
    <mergeCell ref="D408:E408"/>
    <mergeCell ref="N408:O408"/>
    <mergeCell ref="B406:E406"/>
    <mergeCell ref="B407:P407"/>
    <mergeCell ref="B405:C405"/>
    <mergeCell ref="D405:E405"/>
    <mergeCell ref="N405:O405"/>
    <mergeCell ref="B403:E403"/>
    <mergeCell ref="B404:P404"/>
    <mergeCell ref="B402:C402"/>
    <mergeCell ref="D402:E402"/>
    <mergeCell ref="N402:O402"/>
    <mergeCell ref="B399:P399"/>
    <mergeCell ref="B400:C400"/>
    <mergeCell ref="D400:E400"/>
    <mergeCell ref="N400:O400"/>
    <mergeCell ref="B401:C401"/>
    <mergeCell ref="D401:E401"/>
    <mergeCell ref="N401:O401"/>
    <mergeCell ref="J406:P406"/>
    <mergeCell ref="J403:P403"/>
    <mergeCell ref="B398:E398"/>
    <mergeCell ref="B395:P395"/>
    <mergeCell ref="B396:C396"/>
    <mergeCell ref="D396:E396"/>
    <mergeCell ref="N396:O396"/>
    <mergeCell ref="B397:C397"/>
    <mergeCell ref="D397:E397"/>
    <mergeCell ref="N397:O397"/>
    <mergeCell ref="B394:E394"/>
    <mergeCell ref="B392:C392"/>
    <mergeCell ref="D392:E392"/>
    <mergeCell ref="N392:O392"/>
    <mergeCell ref="B393:C393"/>
    <mergeCell ref="D393:E393"/>
    <mergeCell ref="N393:O393"/>
    <mergeCell ref="J398:P398"/>
    <mergeCell ref="J394:P394"/>
    <mergeCell ref="B390:C390"/>
    <mergeCell ref="D390:E390"/>
    <mergeCell ref="N390:O390"/>
    <mergeCell ref="B391:C391"/>
    <mergeCell ref="D391:E391"/>
    <mergeCell ref="N391:O391"/>
    <mergeCell ref="B387:P387"/>
    <mergeCell ref="B388:C388"/>
    <mergeCell ref="D388:E388"/>
    <mergeCell ref="N388:O388"/>
    <mergeCell ref="B389:C389"/>
    <mergeCell ref="D389:E389"/>
    <mergeCell ref="N389:O389"/>
    <mergeCell ref="B386:E386"/>
    <mergeCell ref="B384:C384"/>
    <mergeCell ref="D384:E384"/>
    <mergeCell ref="N384:O384"/>
    <mergeCell ref="B385:C385"/>
    <mergeCell ref="D385:E385"/>
    <mergeCell ref="N385:O385"/>
    <mergeCell ref="J386:P386"/>
    <mergeCell ref="B382:E382"/>
    <mergeCell ref="B383:P383"/>
    <mergeCell ref="B381:C381"/>
    <mergeCell ref="D381:E381"/>
    <mergeCell ref="N381:O381"/>
    <mergeCell ref="B379:E379"/>
    <mergeCell ref="B380:P380"/>
    <mergeCell ref="B377:P377"/>
    <mergeCell ref="B378:C378"/>
    <mergeCell ref="D378:E378"/>
    <mergeCell ref="N378:O378"/>
    <mergeCell ref="B368:E368"/>
    <mergeCell ref="N368:O368"/>
    <mergeCell ref="B369:E369"/>
    <mergeCell ref="N369:O369"/>
    <mergeCell ref="B370:P370"/>
    <mergeCell ref="J382:P382"/>
    <mergeCell ref="J379:P379"/>
    <mergeCell ref="J376:P376"/>
    <mergeCell ref="B366:E366"/>
    <mergeCell ref="N366:O366"/>
    <mergeCell ref="B367:E367"/>
    <mergeCell ref="N367:O367"/>
    <mergeCell ref="B365:C365"/>
    <mergeCell ref="D365:E365"/>
    <mergeCell ref="N365:O365"/>
    <mergeCell ref="B364:P364"/>
    <mergeCell ref="B362:C362"/>
    <mergeCell ref="D362:E362"/>
    <mergeCell ref="N362:O362"/>
    <mergeCell ref="B363:E363"/>
    <mergeCell ref="B360:C360"/>
    <mergeCell ref="D360:E360"/>
    <mergeCell ref="N360:O360"/>
    <mergeCell ref="B361:C361"/>
    <mergeCell ref="D361:E361"/>
    <mergeCell ref="N361:O361"/>
    <mergeCell ref="J363:P363"/>
    <mergeCell ref="B357:P357"/>
    <mergeCell ref="B358:C358"/>
    <mergeCell ref="D358:E358"/>
    <mergeCell ref="N358:O358"/>
    <mergeCell ref="B359:C359"/>
    <mergeCell ref="D359:E359"/>
    <mergeCell ref="N359:O359"/>
    <mergeCell ref="B350:E350"/>
    <mergeCell ref="B351:E351"/>
    <mergeCell ref="B352:P352"/>
    <mergeCell ref="B354:C354"/>
    <mergeCell ref="D354:E354"/>
    <mergeCell ref="B355:C355"/>
    <mergeCell ref="D355:E355"/>
    <mergeCell ref="B356:E356"/>
    <mergeCell ref="N355:O355"/>
    <mergeCell ref="N354:O354"/>
    <mergeCell ref="B353:P353"/>
    <mergeCell ref="J356:P356"/>
    <mergeCell ref="D335:E335"/>
    <mergeCell ref="N335:O335"/>
    <mergeCell ref="J339:P339"/>
    <mergeCell ref="J336:P336"/>
    <mergeCell ref="J333:P333"/>
    <mergeCell ref="B327:E327"/>
    <mergeCell ref="B328:E328"/>
    <mergeCell ref="B329:P329"/>
    <mergeCell ref="B325:E325"/>
    <mergeCell ref="B326:E326"/>
    <mergeCell ref="B324:C324"/>
    <mergeCell ref="D324:E324"/>
    <mergeCell ref="N324:O324"/>
    <mergeCell ref="B322:C322"/>
    <mergeCell ref="D322:E322"/>
    <mergeCell ref="N322:O322"/>
    <mergeCell ref="B323:C323"/>
    <mergeCell ref="D323:E323"/>
    <mergeCell ref="N323:O323"/>
    <mergeCell ref="B320:C320"/>
    <mergeCell ref="D320:E320"/>
    <mergeCell ref="N320:O320"/>
    <mergeCell ref="B321:C321"/>
    <mergeCell ref="D321:E321"/>
    <mergeCell ref="N321:O321"/>
    <mergeCell ref="B318:E318"/>
    <mergeCell ref="B319:P319"/>
    <mergeCell ref="B317:C317"/>
    <mergeCell ref="D317:E317"/>
    <mergeCell ref="N317:O317"/>
    <mergeCell ref="B315:C315"/>
    <mergeCell ref="D315:E315"/>
    <mergeCell ref="N315:O315"/>
    <mergeCell ref="B316:C316"/>
    <mergeCell ref="D316:E316"/>
    <mergeCell ref="N316:O316"/>
    <mergeCell ref="J318:P318"/>
    <mergeCell ref="B313:E313"/>
    <mergeCell ref="B314:P314"/>
    <mergeCell ref="B312:C312"/>
    <mergeCell ref="D312:E312"/>
    <mergeCell ref="N312:O312"/>
    <mergeCell ref="B310:C310"/>
    <mergeCell ref="D310:E310"/>
    <mergeCell ref="N310:O310"/>
    <mergeCell ref="B311:C311"/>
    <mergeCell ref="D311:E311"/>
    <mergeCell ref="N311:O311"/>
    <mergeCell ref="B308:E308"/>
    <mergeCell ref="B309:P309"/>
    <mergeCell ref="B307:C307"/>
    <mergeCell ref="D307:E307"/>
    <mergeCell ref="N307:O307"/>
    <mergeCell ref="B305:C305"/>
    <mergeCell ref="D305:E305"/>
    <mergeCell ref="N305:O305"/>
    <mergeCell ref="J313:P313"/>
    <mergeCell ref="J308:P308"/>
    <mergeCell ref="B304:C304"/>
    <mergeCell ref="D304:E304"/>
    <mergeCell ref="N304:O304"/>
    <mergeCell ref="B306:C306"/>
    <mergeCell ref="D306:E306"/>
    <mergeCell ref="N306:O306"/>
    <mergeCell ref="B302:C302"/>
    <mergeCell ref="D302:E302"/>
    <mergeCell ref="N302:O302"/>
    <mergeCell ref="B303:C303"/>
    <mergeCell ref="D303:E303"/>
    <mergeCell ref="N303:O303"/>
    <mergeCell ref="B300:E300"/>
    <mergeCell ref="B301:P301"/>
    <mergeCell ref="B299:C299"/>
    <mergeCell ref="D299:E299"/>
    <mergeCell ref="N299:O299"/>
    <mergeCell ref="J300:P300"/>
    <mergeCell ref="N285:O285"/>
    <mergeCell ref="B286:C286"/>
    <mergeCell ref="D286:E286"/>
    <mergeCell ref="N286:O286"/>
    <mergeCell ref="B297:E297"/>
    <mergeCell ref="B298:P298"/>
    <mergeCell ref="B296:C296"/>
    <mergeCell ref="D296:E296"/>
    <mergeCell ref="N296:O296"/>
    <mergeCell ref="B294:E294"/>
    <mergeCell ref="B295:P295"/>
    <mergeCell ref="B290:E290"/>
    <mergeCell ref="B291:P291"/>
    <mergeCell ref="B288:P288"/>
    <mergeCell ref="B289:C289"/>
    <mergeCell ref="D289:E289"/>
    <mergeCell ref="N289:O289"/>
    <mergeCell ref="B292:C292"/>
    <mergeCell ref="D292:E292"/>
    <mergeCell ref="N292:O292"/>
    <mergeCell ref="B287:E287"/>
    <mergeCell ref="J287:P287"/>
    <mergeCell ref="D293:E293"/>
    <mergeCell ref="B293:C293"/>
    <mergeCell ref="B281:E281"/>
    <mergeCell ref="B282:P282"/>
    <mergeCell ref="J297:P297"/>
    <mergeCell ref="J294:P294"/>
    <mergeCell ref="J290:P290"/>
    <mergeCell ref="B275:E275"/>
    <mergeCell ref="B279:E279"/>
    <mergeCell ref="B283:P283"/>
    <mergeCell ref="B284:C284"/>
    <mergeCell ref="D284:E284"/>
    <mergeCell ref="N284:O284"/>
    <mergeCell ref="B285:C285"/>
    <mergeCell ref="D285:E285"/>
    <mergeCell ref="B266:E266"/>
    <mergeCell ref="B267:P267"/>
    <mergeCell ref="B265:C265"/>
    <mergeCell ref="D265:E265"/>
    <mergeCell ref="N265:O265"/>
    <mergeCell ref="B274:C274"/>
    <mergeCell ref="D274:E274"/>
    <mergeCell ref="N274:O274"/>
    <mergeCell ref="B272:E272"/>
    <mergeCell ref="B273:P273"/>
    <mergeCell ref="B271:C271"/>
    <mergeCell ref="D271:E271"/>
    <mergeCell ref="N271:O271"/>
    <mergeCell ref="B269:E269"/>
    <mergeCell ref="B270:P270"/>
    <mergeCell ref="B268:C268"/>
    <mergeCell ref="D268:E268"/>
    <mergeCell ref="N268:O268"/>
    <mergeCell ref="B280:E280"/>
    <mergeCell ref="B263:C263"/>
    <mergeCell ref="D263:E263"/>
    <mergeCell ref="N263:O263"/>
    <mergeCell ref="B264:C264"/>
    <mergeCell ref="D264:E264"/>
    <mergeCell ref="N264:O264"/>
    <mergeCell ref="B261:C261"/>
    <mergeCell ref="D261:E261"/>
    <mergeCell ref="N261:O261"/>
    <mergeCell ref="B262:C262"/>
    <mergeCell ref="D262:E262"/>
    <mergeCell ref="N262:O262"/>
    <mergeCell ref="B259:C259"/>
    <mergeCell ref="D259:E259"/>
    <mergeCell ref="N259:O259"/>
    <mergeCell ref="B260:C260"/>
    <mergeCell ref="D260:E260"/>
    <mergeCell ref="N260:O260"/>
    <mergeCell ref="B258:C258"/>
    <mergeCell ref="D258:E258"/>
    <mergeCell ref="N258:O258"/>
    <mergeCell ref="B256:E256"/>
    <mergeCell ref="B257:P257"/>
    <mergeCell ref="B254:P254"/>
    <mergeCell ref="B255:C255"/>
    <mergeCell ref="D255:E255"/>
    <mergeCell ref="N255:O255"/>
    <mergeCell ref="B253:E253"/>
    <mergeCell ref="B250:P250"/>
    <mergeCell ref="B251:C251"/>
    <mergeCell ref="D251:E251"/>
    <mergeCell ref="N251:O251"/>
    <mergeCell ref="B252:C252"/>
    <mergeCell ref="D252:E252"/>
    <mergeCell ref="N252:O252"/>
    <mergeCell ref="N220:O220"/>
    <mergeCell ref="B249:E249"/>
    <mergeCell ref="B246:P246"/>
    <mergeCell ref="B247:C247"/>
    <mergeCell ref="D247:E247"/>
    <mergeCell ref="N247:O247"/>
    <mergeCell ref="B248:C248"/>
    <mergeCell ref="D248:E248"/>
    <mergeCell ref="N248:O248"/>
    <mergeCell ref="B245:E245"/>
    <mergeCell ref="B243:C243"/>
    <mergeCell ref="D243:E243"/>
    <mergeCell ref="N243:O243"/>
    <mergeCell ref="B244:C244"/>
    <mergeCell ref="D244:E244"/>
    <mergeCell ref="N244:O244"/>
    <mergeCell ref="B241:E241"/>
    <mergeCell ref="B242:P242"/>
    <mergeCell ref="N219:O219"/>
    <mergeCell ref="B233:E233"/>
    <mergeCell ref="B231:C231"/>
    <mergeCell ref="D231:E231"/>
    <mergeCell ref="N231:O231"/>
    <mergeCell ref="B232:C232"/>
    <mergeCell ref="D232:E232"/>
    <mergeCell ref="N232:O232"/>
    <mergeCell ref="B229:C229"/>
    <mergeCell ref="D229:E229"/>
    <mergeCell ref="N229:O229"/>
    <mergeCell ref="B230:C230"/>
    <mergeCell ref="D230:E230"/>
    <mergeCell ref="N230:O230"/>
    <mergeCell ref="B227:E227"/>
    <mergeCell ref="B228:P228"/>
    <mergeCell ref="B240:C240"/>
    <mergeCell ref="D240:E240"/>
    <mergeCell ref="N240:O240"/>
    <mergeCell ref="B238:C238"/>
    <mergeCell ref="D238:E238"/>
    <mergeCell ref="N238:O238"/>
    <mergeCell ref="B239:C239"/>
    <mergeCell ref="D239:E239"/>
    <mergeCell ref="N239:O239"/>
    <mergeCell ref="B236:E236"/>
    <mergeCell ref="B237:P237"/>
    <mergeCell ref="B234:P234"/>
    <mergeCell ref="B235:C235"/>
    <mergeCell ref="D235:E235"/>
    <mergeCell ref="N235:O235"/>
    <mergeCell ref="D220:E220"/>
    <mergeCell ref="B216:E216"/>
    <mergeCell ref="B217:P217"/>
    <mergeCell ref="B215:C215"/>
    <mergeCell ref="D215:E215"/>
    <mergeCell ref="N215:O215"/>
    <mergeCell ref="B278:E278"/>
    <mergeCell ref="B214:P214"/>
    <mergeCell ref="B277:C277"/>
    <mergeCell ref="D277:E277"/>
    <mergeCell ref="N277:O277"/>
    <mergeCell ref="B213:E213"/>
    <mergeCell ref="B276:P276"/>
    <mergeCell ref="B211:P211"/>
    <mergeCell ref="B212:C212"/>
    <mergeCell ref="D212:E212"/>
    <mergeCell ref="N212:O212"/>
    <mergeCell ref="B226:C226"/>
    <mergeCell ref="D226:E226"/>
    <mergeCell ref="N226:O226"/>
    <mergeCell ref="B224:E224"/>
    <mergeCell ref="B225:P225"/>
    <mergeCell ref="B223:C223"/>
    <mergeCell ref="D223:E223"/>
    <mergeCell ref="N223:O223"/>
    <mergeCell ref="B221:E221"/>
    <mergeCell ref="B222:P222"/>
    <mergeCell ref="B220:C220"/>
    <mergeCell ref="B218:C218"/>
    <mergeCell ref="D218:E218"/>
    <mergeCell ref="N218:O218"/>
    <mergeCell ref="B219:C219"/>
    <mergeCell ref="D219:E219"/>
    <mergeCell ref="B210:E210"/>
    <mergeCell ref="B207:P207"/>
    <mergeCell ref="B208:C208"/>
    <mergeCell ref="D208:E208"/>
    <mergeCell ref="N208:O208"/>
    <mergeCell ref="B209:C209"/>
    <mergeCell ref="D209:E209"/>
    <mergeCell ref="N209:O209"/>
    <mergeCell ref="B206:E206"/>
    <mergeCell ref="B204:C204"/>
    <mergeCell ref="D204:E204"/>
    <mergeCell ref="N204:O204"/>
    <mergeCell ref="B205:C205"/>
    <mergeCell ref="D205:E205"/>
    <mergeCell ref="N205:O205"/>
    <mergeCell ref="B202:E202"/>
    <mergeCell ref="B203:P203"/>
    <mergeCell ref="B201:C201"/>
    <mergeCell ref="D201:E201"/>
    <mergeCell ref="N201:O201"/>
    <mergeCell ref="B199:E199"/>
    <mergeCell ref="B200:P200"/>
    <mergeCell ref="B198:C198"/>
    <mergeCell ref="D198:E198"/>
    <mergeCell ref="N198:O198"/>
    <mergeCell ref="B192:P192"/>
    <mergeCell ref="B196:P196"/>
    <mergeCell ref="B197:C197"/>
    <mergeCell ref="D197:E197"/>
    <mergeCell ref="N197:O197"/>
    <mergeCell ref="B193:P193"/>
    <mergeCell ref="B194:C194"/>
    <mergeCell ref="D194:E194"/>
    <mergeCell ref="N194:O194"/>
    <mergeCell ref="B195:E195"/>
    <mergeCell ref="B189:E189"/>
    <mergeCell ref="B190:E190"/>
    <mergeCell ref="B191:E191"/>
    <mergeCell ref="B188:E188"/>
    <mergeCell ref="B186:C186"/>
    <mergeCell ref="D186:E186"/>
    <mergeCell ref="N186:O186"/>
    <mergeCell ref="B187:C187"/>
    <mergeCell ref="D187:E187"/>
    <mergeCell ref="N187:O187"/>
    <mergeCell ref="B184:E184"/>
    <mergeCell ref="B185:P185"/>
    <mergeCell ref="B183:C183"/>
    <mergeCell ref="D183:E183"/>
    <mergeCell ref="N183:O183"/>
    <mergeCell ref="B181:E181"/>
    <mergeCell ref="B182:P182"/>
    <mergeCell ref="B180:C180"/>
    <mergeCell ref="D180:E180"/>
    <mergeCell ref="N180:O180"/>
    <mergeCell ref="B178:C178"/>
    <mergeCell ref="D178:E178"/>
    <mergeCell ref="N178:O178"/>
    <mergeCell ref="B179:C179"/>
    <mergeCell ref="D179:E179"/>
    <mergeCell ref="N179:O179"/>
    <mergeCell ref="B176:E176"/>
    <mergeCell ref="B177:P177"/>
    <mergeCell ref="B175:C175"/>
    <mergeCell ref="D175:E175"/>
    <mergeCell ref="N175:O175"/>
    <mergeCell ref="B173:E173"/>
    <mergeCell ref="B174:P174"/>
    <mergeCell ref="B172:C172"/>
    <mergeCell ref="D172:E172"/>
    <mergeCell ref="N172:O172"/>
    <mergeCell ref="B170:E170"/>
    <mergeCell ref="B171:P171"/>
    <mergeCell ref="B168:P168"/>
    <mergeCell ref="B169:C169"/>
    <mergeCell ref="D169:E169"/>
    <mergeCell ref="N169:O169"/>
    <mergeCell ref="B167:E167"/>
    <mergeCell ref="B165:C165"/>
    <mergeCell ref="D165:E165"/>
    <mergeCell ref="N165:O165"/>
    <mergeCell ref="B166:C166"/>
    <mergeCell ref="D166:E166"/>
    <mergeCell ref="N166:O166"/>
    <mergeCell ref="B163:E163"/>
    <mergeCell ref="B164:P164"/>
    <mergeCell ref="B162:C162"/>
    <mergeCell ref="D162:E162"/>
    <mergeCell ref="N162:O162"/>
    <mergeCell ref="B160:E160"/>
    <mergeCell ref="B161:P161"/>
    <mergeCell ref="B159:C159"/>
    <mergeCell ref="D159:E159"/>
    <mergeCell ref="N159:O159"/>
    <mergeCell ref="B157:E157"/>
    <mergeCell ref="B158:P158"/>
    <mergeCell ref="B156:C156"/>
    <mergeCell ref="D156:E156"/>
    <mergeCell ref="N156:O156"/>
    <mergeCell ref="B154:E154"/>
    <mergeCell ref="B155:P155"/>
    <mergeCell ref="B152:C152"/>
    <mergeCell ref="D152:E152"/>
    <mergeCell ref="N152:O152"/>
    <mergeCell ref="B153:C153"/>
    <mergeCell ref="D153:E153"/>
    <mergeCell ref="N153:O153"/>
    <mergeCell ref="B150:E150"/>
    <mergeCell ref="B151:P151"/>
    <mergeCell ref="J150:P150"/>
    <mergeCell ref="B149:C149"/>
    <mergeCell ref="D149:E149"/>
    <mergeCell ref="N149:O149"/>
    <mergeCell ref="B147:C147"/>
    <mergeCell ref="D147:E147"/>
    <mergeCell ref="N147:O147"/>
    <mergeCell ref="B148:C148"/>
    <mergeCell ref="D148:E148"/>
    <mergeCell ref="N148:O148"/>
    <mergeCell ref="B145:C145"/>
    <mergeCell ref="D145:E145"/>
    <mergeCell ref="N145:O145"/>
    <mergeCell ref="B146:C146"/>
    <mergeCell ref="D146:E146"/>
    <mergeCell ref="N146:O146"/>
    <mergeCell ref="B143:E143"/>
    <mergeCell ref="B144:P144"/>
    <mergeCell ref="J143:P143"/>
    <mergeCell ref="B142:C142"/>
    <mergeCell ref="D142:E142"/>
    <mergeCell ref="N142:O142"/>
    <mergeCell ref="B140:C140"/>
    <mergeCell ref="D140:E140"/>
    <mergeCell ref="N140:O140"/>
    <mergeCell ref="B141:C141"/>
    <mergeCell ref="D141:E141"/>
    <mergeCell ref="N141:O141"/>
    <mergeCell ref="B138:E138"/>
    <mergeCell ref="B139:P139"/>
    <mergeCell ref="B136:P136"/>
    <mergeCell ref="B137:C137"/>
    <mergeCell ref="D137:E137"/>
    <mergeCell ref="N137:O137"/>
    <mergeCell ref="B135:E135"/>
    <mergeCell ref="J138:P138"/>
    <mergeCell ref="J135:P135"/>
    <mergeCell ref="N109:O109"/>
    <mergeCell ref="B107:E107"/>
    <mergeCell ref="B108:P108"/>
    <mergeCell ref="B118:E118"/>
    <mergeCell ref="D123:E123"/>
    <mergeCell ref="N123:O123"/>
    <mergeCell ref="B124:C124"/>
    <mergeCell ref="D124:E124"/>
    <mergeCell ref="N124:O124"/>
    <mergeCell ref="B133:C133"/>
    <mergeCell ref="D133:E133"/>
    <mergeCell ref="N133:O133"/>
    <mergeCell ref="B134:C134"/>
    <mergeCell ref="D134:E134"/>
    <mergeCell ref="N134:O134"/>
    <mergeCell ref="B131:E131"/>
    <mergeCell ref="B132:P132"/>
    <mergeCell ref="B130:C130"/>
    <mergeCell ref="D130:E130"/>
    <mergeCell ref="N130:O130"/>
    <mergeCell ref="B128:E128"/>
    <mergeCell ref="B129:P129"/>
    <mergeCell ref="B126:P126"/>
    <mergeCell ref="B127:C127"/>
    <mergeCell ref="D127:E127"/>
    <mergeCell ref="N127:O127"/>
    <mergeCell ref="B125:E125"/>
    <mergeCell ref="B119:E119"/>
    <mergeCell ref="B120:P120"/>
    <mergeCell ref="B116:E116"/>
    <mergeCell ref="B117:E117"/>
    <mergeCell ref="B121:P121"/>
    <mergeCell ref="B122:C122"/>
    <mergeCell ref="D122:E122"/>
    <mergeCell ref="N122:O122"/>
    <mergeCell ref="B123:C123"/>
    <mergeCell ref="B105:P105"/>
    <mergeCell ref="B106:C106"/>
    <mergeCell ref="D106:E106"/>
    <mergeCell ref="N106:O106"/>
    <mergeCell ref="B104:E104"/>
    <mergeCell ref="B110:E110"/>
    <mergeCell ref="B115:C115"/>
    <mergeCell ref="D115:E115"/>
    <mergeCell ref="N115:O115"/>
    <mergeCell ref="B113:E113"/>
    <mergeCell ref="B114:P114"/>
    <mergeCell ref="B112:C112"/>
    <mergeCell ref="D112:E112"/>
    <mergeCell ref="N112:O112"/>
    <mergeCell ref="B111:P111"/>
    <mergeCell ref="B109:C109"/>
    <mergeCell ref="D109:E109"/>
    <mergeCell ref="D103:E103"/>
    <mergeCell ref="N103:O103"/>
    <mergeCell ref="B101:E101"/>
    <mergeCell ref="B99:C99"/>
    <mergeCell ref="D99:E99"/>
    <mergeCell ref="N99:O99"/>
    <mergeCell ref="B100:C100"/>
    <mergeCell ref="D100:E100"/>
    <mergeCell ref="N100:O100"/>
    <mergeCell ref="B97:E97"/>
    <mergeCell ref="B98:P98"/>
    <mergeCell ref="B85:P85"/>
    <mergeCell ref="B86:C86"/>
    <mergeCell ref="D86:E86"/>
    <mergeCell ref="N86:O86"/>
    <mergeCell ref="B84:E84"/>
    <mergeCell ref="B81:P81"/>
    <mergeCell ref="B82:P82"/>
    <mergeCell ref="B83:C83"/>
    <mergeCell ref="D83:E83"/>
    <mergeCell ref="N83:O83"/>
    <mergeCell ref="B95:P95"/>
    <mergeCell ref="B96:C96"/>
    <mergeCell ref="D96:E96"/>
    <mergeCell ref="N96:O96"/>
    <mergeCell ref="B94:E94"/>
    <mergeCell ref="B89:E89"/>
    <mergeCell ref="B90:E90"/>
    <mergeCell ref="B91:P91"/>
    <mergeCell ref="B87:E87"/>
    <mergeCell ref="B88:E88"/>
    <mergeCell ref="B92:P92"/>
    <mergeCell ref="B93:C93"/>
    <mergeCell ref="D93:E93"/>
    <mergeCell ref="N93:O93"/>
    <mergeCell ref="B73:E73"/>
    <mergeCell ref="B74:P74"/>
    <mergeCell ref="B71:P71"/>
    <mergeCell ref="B72:C72"/>
    <mergeCell ref="D72:E72"/>
    <mergeCell ref="N72:O72"/>
    <mergeCell ref="B70:E70"/>
    <mergeCell ref="B78:E78"/>
    <mergeCell ref="B79:E79"/>
    <mergeCell ref="B80:E80"/>
    <mergeCell ref="B77:E77"/>
    <mergeCell ref="B75:C75"/>
    <mergeCell ref="D75:E75"/>
    <mergeCell ref="N75:O75"/>
    <mergeCell ref="B76:C76"/>
    <mergeCell ref="D76:E76"/>
    <mergeCell ref="N76:O76"/>
    <mergeCell ref="B61:E61"/>
    <mergeCell ref="B59:C59"/>
    <mergeCell ref="D59:E59"/>
    <mergeCell ref="N59:O59"/>
    <mergeCell ref="B60:C60"/>
    <mergeCell ref="D60:E60"/>
    <mergeCell ref="N60:O60"/>
    <mergeCell ref="B57:E57"/>
    <mergeCell ref="B58:P58"/>
    <mergeCell ref="B68:C68"/>
    <mergeCell ref="D68:E68"/>
    <mergeCell ref="N68:O68"/>
    <mergeCell ref="B69:C69"/>
    <mergeCell ref="D69:E69"/>
    <mergeCell ref="N69:O69"/>
    <mergeCell ref="B66:E66"/>
    <mergeCell ref="B67:P67"/>
    <mergeCell ref="B65:C65"/>
    <mergeCell ref="D65:E65"/>
    <mergeCell ref="N65:O65"/>
    <mergeCell ref="B62:P62"/>
    <mergeCell ref="B63:C63"/>
    <mergeCell ref="D63:E63"/>
    <mergeCell ref="N63:O63"/>
    <mergeCell ref="B64:C64"/>
    <mergeCell ref="D64:E64"/>
    <mergeCell ref="N64:O64"/>
    <mergeCell ref="J61:P61"/>
    <mergeCell ref="J57:P57"/>
    <mergeCell ref="B47:E47"/>
    <mergeCell ref="B45:C45"/>
    <mergeCell ref="D45:E45"/>
    <mergeCell ref="N45:O45"/>
    <mergeCell ref="B46:C46"/>
    <mergeCell ref="D46:E46"/>
    <mergeCell ref="N46:O46"/>
    <mergeCell ref="B43:E43"/>
    <mergeCell ref="B44:P44"/>
    <mergeCell ref="J43:P43"/>
    <mergeCell ref="J40:P40"/>
    <mergeCell ref="B56:C56"/>
    <mergeCell ref="D56:E56"/>
    <mergeCell ref="N56:O56"/>
    <mergeCell ref="B54:C54"/>
    <mergeCell ref="D54:E54"/>
    <mergeCell ref="N54:O54"/>
    <mergeCell ref="B55:C55"/>
    <mergeCell ref="D55:E55"/>
    <mergeCell ref="N55:O55"/>
    <mergeCell ref="B51:P51"/>
    <mergeCell ref="B52:P52"/>
    <mergeCell ref="B53:C53"/>
    <mergeCell ref="D53:E53"/>
    <mergeCell ref="N53:O53"/>
    <mergeCell ref="B48:E48"/>
    <mergeCell ref="B49:E49"/>
    <mergeCell ref="B50:E50"/>
    <mergeCell ref="N32:O32"/>
    <mergeCell ref="B30:E30"/>
    <mergeCell ref="B31:P31"/>
    <mergeCell ref="B29:C29"/>
    <mergeCell ref="D29:E29"/>
    <mergeCell ref="N29:O29"/>
    <mergeCell ref="J36:P36"/>
    <mergeCell ref="J33:P33"/>
    <mergeCell ref="J30:P30"/>
    <mergeCell ref="J27:P27"/>
    <mergeCell ref="J24:P24"/>
    <mergeCell ref="B41:P41"/>
    <mergeCell ref="B42:C42"/>
    <mergeCell ref="D42:E42"/>
    <mergeCell ref="N42:O42"/>
    <mergeCell ref="B40:E40"/>
    <mergeCell ref="B38:C38"/>
    <mergeCell ref="D38:E38"/>
    <mergeCell ref="N38:O38"/>
    <mergeCell ref="B39:C39"/>
    <mergeCell ref="D39:E39"/>
    <mergeCell ref="N39:O39"/>
    <mergeCell ref="B27:E27"/>
    <mergeCell ref="B28:P28"/>
    <mergeCell ref="B36:E36"/>
    <mergeCell ref="B37:P37"/>
    <mergeCell ref="B35:C35"/>
    <mergeCell ref="D35:E35"/>
    <mergeCell ref="N35:O35"/>
    <mergeCell ref="B33:E33"/>
    <mergeCell ref="B34:P34"/>
    <mergeCell ref="B32:C32"/>
    <mergeCell ref="B14:E14"/>
    <mergeCell ref="B11:P11"/>
    <mergeCell ref="B12:C12"/>
    <mergeCell ref="D12:E12"/>
    <mergeCell ref="N12:O12"/>
    <mergeCell ref="B26:C26"/>
    <mergeCell ref="D26:E26"/>
    <mergeCell ref="N26:O26"/>
    <mergeCell ref="B19:C19"/>
    <mergeCell ref="D19:E19"/>
    <mergeCell ref="N19:O19"/>
    <mergeCell ref="B24:E24"/>
    <mergeCell ref="B25:P25"/>
    <mergeCell ref="B22:P22"/>
    <mergeCell ref="B23:C23"/>
    <mergeCell ref="D23:E23"/>
    <mergeCell ref="N23:O23"/>
    <mergeCell ref="B20:C20"/>
    <mergeCell ref="D20:E20"/>
    <mergeCell ref="N20:O20"/>
    <mergeCell ref="D32:E32"/>
    <mergeCell ref="M5:P5"/>
    <mergeCell ref="N293:O293"/>
    <mergeCell ref="O2:P4"/>
    <mergeCell ref="C3:D3"/>
    <mergeCell ref="B6:P6"/>
    <mergeCell ref="B9:C9"/>
    <mergeCell ref="D9:E9"/>
    <mergeCell ref="N9:O9"/>
    <mergeCell ref="B18:P18"/>
    <mergeCell ref="A21:E21"/>
    <mergeCell ref="B376:E376"/>
    <mergeCell ref="B374:C374"/>
    <mergeCell ref="D374:E374"/>
    <mergeCell ref="N374:O374"/>
    <mergeCell ref="B375:C375"/>
    <mergeCell ref="D375:E375"/>
    <mergeCell ref="N375:O375"/>
    <mergeCell ref="B372:C372"/>
    <mergeCell ref="D372:E372"/>
    <mergeCell ref="N372:O372"/>
    <mergeCell ref="B373:C373"/>
    <mergeCell ref="D373:E373"/>
    <mergeCell ref="N373:O373"/>
    <mergeCell ref="B10:P10"/>
    <mergeCell ref="B371:C371"/>
    <mergeCell ref="D371:E371"/>
    <mergeCell ref="N371:O371"/>
    <mergeCell ref="B15:E15"/>
    <mergeCell ref="B16:E16"/>
    <mergeCell ref="B17:P17"/>
    <mergeCell ref="B13:E13"/>
  </mergeCells>
  <pageMargins left="0.25" right="0.25" top="0.75" bottom="0.75" header="0.3" footer="0.3"/>
  <pageSetup paperSize="8" scale="87" fitToHeight="0" orientation="landscape" r:id="rId1"/>
  <headerFooter alignWithMargins="0">
    <oddFooter>&amp;L&amp;"Arial,Regular"&amp;8 26.3.2018 (12:27:24) &amp;C&amp;"Arial,Regular"&amp;8 EDS_SMVS_pracovni &amp;R&amp;"Arial,Regular"&amp;8 AdolfPolak314 
&amp;B&amp;"Arial"&amp;8Strana:&amp;B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Polák Adolf</dc:creator>
  <cp:lastModifiedBy>Polák-MV</cp:lastModifiedBy>
  <cp:lastPrinted>2018-04-10T12:47:33Z</cp:lastPrinted>
  <dcterms:created xsi:type="dcterms:W3CDTF">2018-03-29T14:32:11Z</dcterms:created>
  <dcterms:modified xsi:type="dcterms:W3CDTF">2018-04-12T06:17:48Z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